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ТРОСТЯНКО\Тростянко 2021\ОТЧЕТ ЗА 2020 ГОД\Доработанный отчет за 2020 г\На сайт отчет по Госпрограмме\"/>
    </mc:Choice>
  </mc:AlternateContent>
  <bookViews>
    <workbookView xWindow="0" yWindow="0" windowWidth="20730" windowHeight="11760" firstSheet="5" activeTab="5"/>
  </bookViews>
  <sheets>
    <sheet name="2016" sheetId="2" state="hidden" r:id="rId1"/>
    <sheet name="2017" sheetId="4" state="hidden" r:id="rId2"/>
    <sheet name="2018" sheetId="5" state="hidden" r:id="rId3"/>
    <sheet name="2019" sheetId="3" state="hidden" r:id="rId4"/>
    <sheet name="2019(1)" sheetId="6" state="hidden" r:id="rId5"/>
    <sheet name="2020" sheetId="9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G86" i="9" l="1"/>
  <c r="H86" i="9"/>
  <c r="I86" i="9"/>
  <c r="K86" i="9"/>
  <c r="L86" i="9"/>
  <c r="M86" i="9"/>
  <c r="N86" i="9"/>
  <c r="O86" i="9"/>
  <c r="P86" i="9"/>
  <c r="Q86" i="9"/>
  <c r="R86" i="9"/>
  <c r="S86" i="9"/>
  <c r="T86" i="9"/>
  <c r="U86" i="9"/>
  <c r="J86" i="9"/>
  <c r="H1158" i="9" l="1"/>
  <c r="I1158" i="9"/>
  <c r="J1158" i="9"/>
  <c r="K1158" i="9"/>
  <c r="L1158" i="9"/>
  <c r="M1158" i="9"/>
  <c r="N1158" i="9"/>
  <c r="O1158" i="9"/>
  <c r="P1158" i="9"/>
  <c r="Q1158" i="9"/>
  <c r="R1158" i="9"/>
  <c r="S1158" i="9"/>
  <c r="T1158" i="9"/>
  <c r="U1158" i="9"/>
  <c r="V1158" i="9"/>
  <c r="G1158" i="9"/>
  <c r="V1152" i="9"/>
  <c r="H1152" i="9"/>
  <c r="I1152" i="9"/>
  <c r="J1152" i="9"/>
  <c r="K1152" i="9"/>
  <c r="L1152" i="9"/>
  <c r="M1152" i="9"/>
  <c r="N1152" i="9"/>
  <c r="O1152" i="9"/>
  <c r="P1152" i="9"/>
  <c r="Q1152" i="9"/>
  <c r="R1152" i="9"/>
  <c r="S1152" i="9"/>
  <c r="T1152" i="9"/>
  <c r="U1152" i="9"/>
  <c r="G1152" i="9"/>
  <c r="G1149" i="9"/>
  <c r="H1149" i="9"/>
  <c r="I1149" i="9"/>
  <c r="J1149" i="9"/>
  <c r="K1149" i="9"/>
  <c r="L1149" i="9"/>
  <c r="M1149" i="9"/>
  <c r="N1149" i="9"/>
  <c r="O1149" i="9"/>
  <c r="V1148" i="9"/>
  <c r="H1148" i="9"/>
  <c r="I1148" i="9"/>
  <c r="J1148" i="9"/>
  <c r="K1148" i="9"/>
  <c r="L1148" i="9"/>
  <c r="M1148" i="9"/>
  <c r="N1148" i="9"/>
  <c r="O1148" i="9"/>
  <c r="S1148" i="9"/>
  <c r="T1148" i="9"/>
  <c r="U1148" i="9"/>
  <c r="G1148" i="9"/>
  <c r="E1152" i="9" l="1"/>
  <c r="C1158" i="9"/>
  <c r="E1158" i="9"/>
  <c r="D1158" i="9"/>
  <c r="D1152" i="9"/>
  <c r="C1152" i="9"/>
  <c r="F1152" i="9" l="1"/>
  <c r="F1158" i="9"/>
  <c r="I85" i="9"/>
  <c r="J85" i="9"/>
  <c r="L85" i="9"/>
  <c r="P85" i="9"/>
  <c r="R85" i="9"/>
  <c r="S85" i="9"/>
  <c r="U85" i="9"/>
  <c r="G85" i="9"/>
  <c r="V85" i="9" l="1"/>
  <c r="H87" i="9"/>
  <c r="H1151" i="9" s="1"/>
  <c r="I87" i="9"/>
  <c r="I1151" i="9" s="1"/>
  <c r="J87" i="9"/>
  <c r="J1151" i="9" s="1"/>
  <c r="K87" i="9"/>
  <c r="K1151" i="9" s="1"/>
  <c r="L87" i="9"/>
  <c r="M87" i="9"/>
  <c r="M1151" i="9" s="1"/>
  <c r="N87" i="9"/>
  <c r="N1151" i="9" s="1"/>
  <c r="O87" i="9"/>
  <c r="O1151" i="9" s="1"/>
  <c r="P87" i="9"/>
  <c r="Q87" i="9"/>
  <c r="Q1151" i="9" s="1"/>
  <c r="R87" i="9"/>
  <c r="R1151" i="9" s="1"/>
  <c r="S87" i="9"/>
  <c r="T87" i="9"/>
  <c r="T1151" i="9" s="1"/>
  <c r="U87" i="9"/>
  <c r="U1151" i="9" s="1"/>
  <c r="G87" i="9"/>
  <c r="G1151" i="9" s="1"/>
  <c r="I90" i="9"/>
  <c r="J90" i="9"/>
  <c r="L90" i="9"/>
  <c r="M90" i="9"/>
  <c r="O90" i="9"/>
  <c r="P90" i="9"/>
  <c r="R90" i="9"/>
  <c r="S90" i="9"/>
  <c r="U90" i="9"/>
  <c r="G90" i="9"/>
  <c r="H91" i="9"/>
  <c r="H1172" i="9" s="1"/>
  <c r="I91" i="9"/>
  <c r="I1172" i="9" s="1"/>
  <c r="J91" i="9"/>
  <c r="J1172" i="9" s="1"/>
  <c r="K91" i="9"/>
  <c r="K1172" i="9" s="1"/>
  <c r="L91" i="9"/>
  <c r="L1172" i="9" s="1"/>
  <c r="M91" i="9"/>
  <c r="M1172" i="9" s="1"/>
  <c r="N91" i="9"/>
  <c r="N1172" i="9" s="1"/>
  <c r="O91" i="9"/>
  <c r="O1172" i="9" s="1"/>
  <c r="P91" i="9"/>
  <c r="P1172" i="9" s="1"/>
  <c r="Q91" i="9"/>
  <c r="Q1172" i="9" s="1"/>
  <c r="R91" i="9"/>
  <c r="R1172" i="9" s="1"/>
  <c r="S91" i="9"/>
  <c r="S1172" i="9" s="1"/>
  <c r="T91" i="9"/>
  <c r="T1172" i="9" s="1"/>
  <c r="U91" i="9"/>
  <c r="U1172" i="9" s="1"/>
  <c r="G91" i="9"/>
  <c r="G1172" i="9" s="1"/>
  <c r="H92" i="9"/>
  <c r="H1173" i="9" s="1"/>
  <c r="I92" i="9"/>
  <c r="I1173" i="9" s="1"/>
  <c r="J92" i="9"/>
  <c r="J1173" i="9" s="1"/>
  <c r="K92" i="9"/>
  <c r="K1173" i="9" s="1"/>
  <c r="L92" i="9"/>
  <c r="L1173" i="9" s="1"/>
  <c r="M92" i="9"/>
  <c r="M1173" i="9" s="1"/>
  <c r="N92" i="9"/>
  <c r="N1173" i="9" s="1"/>
  <c r="O92" i="9"/>
  <c r="O1173" i="9" s="1"/>
  <c r="P92" i="9"/>
  <c r="P1173" i="9" s="1"/>
  <c r="Q92" i="9"/>
  <c r="Q1173" i="9" s="1"/>
  <c r="R92" i="9"/>
  <c r="R1173" i="9" s="1"/>
  <c r="S92" i="9"/>
  <c r="S1173" i="9" s="1"/>
  <c r="T92" i="9"/>
  <c r="T1173" i="9" s="1"/>
  <c r="U92" i="9"/>
  <c r="G92" i="9"/>
  <c r="G1173" i="9" s="1"/>
  <c r="E89" i="9"/>
  <c r="D89" i="9"/>
  <c r="C89" i="9"/>
  <c r="H93" i="9"/>
  <c r="H1176" i="9" s="1"/>
  <c r="I93" i="9"/>
  <c r="J93" i="9"/>
  <c r="J1176" i="9" s="1"/>
  <c r="K93" i="9"/>
  <c r="K1176" i="9" s="1"/>
  <c r="L93" i="9"/>
  <c r="L1176" i="9" s="1"/>
  <c r="M93" i="9"/>
  <c r="M1176" i="9" s="1"/>
  <c r="N93" i="9"/>
  <c r="O93" i="9"/>
  <c r="O1176" i="9" s="1"/>
  <c r="P93" i="9"/>
  <c r="P1176" i="9" s="1"/>
  <c r="Q93" i="9"/>
  <c r="Q1176" i="9" s="1"/>
  <c r="R93" i="9"/>
  <c r="R1176" i="9" s="1"/>
  <c r="S93" i="9"/>
  <c r="S1176" i="9" s="1"/>
  <c r="T93" i="9"/>
  <c r="T1176" i="9" s="1"/>
  <c r="U93" i="9"/>
  <c r="G93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G94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G41" i="9"/>
  <c r="V94" i="9" l="1"/>
  <c r="C94" i="9"/>
  <c r="E94" i="9"/>
  <c r="C93" i="9"/>
  <c r="F93" i="9" s="1"/>
  <c r="G1176" i="9"/>
  <c r="C1176" i="9" s="1"/>
  <c r="D93" i="9"/>
  <c r="N1176" i="9"/>
  <c r="D1176" i="9" s="1"/>
  <c r="D94" i="9"/>
  <c r="V93" i="9"/>
  <c r="U1176" i="9"/>
  <c r="V1176" i="9" s="1"/>
  <c r="E93" i="9"/>
  <c r="I1176" i="9"/>
  <c r="V92" i="9"/>
  <c r="U1173" i="9"/>
  <c r="V1173" i="9" s="1"/>
  <c r="V90" i="9"/>
  <c r="V87" i="9"/>
  <c r="S1151" i="9"/>
  <c r="C1172" i="9"/>
  <c r="E1172" i="9"/>
  <c r="D1172" i="9"/>
  <c r="V1151" i="9"/>
  <c r="C87" i="9"/>
  <c r="P1151" i="9"/>
  <c r="E87" i="9"/>
  <c r="L1151" i="9"/>
  <c r="E1151" i="9" s="1"/>
  <c r="C1173" i="9"/>
  <c r="D1173" i="9"/>
  <c r="D1151" i="9"/>
  <c r="D87" i="9"/>
  <c r="C91" i="9"/>
  <c r="E91" i="9"/>
  <c r="D91" i="9"/>
  <c r="E92" i="9"/>
  <c r="D92" i="9"/>
  <c r="E90" i="9"/>
  <c r="C90" i="9"/>
  <c r="C92" i="9"/>
  <c r="F92" i="9" s="1"/>
  <c r="H40" i="9"/>
  <c r="I40" i="9"/>
  <c r="J40" i="9"/>
  <c r="K40" i="9"/>
  <c r="L40" i="9"/>
  <c r="P40" i="9"/>
  <c r="Q40" i="9"/>
  <c r="R40" i="9"/>
  <c r="S40" i="9"/>
  <c r="T40" i="9"/>
  <c r="U40" i="9"/>
  <c r="G40" i="9"/>
  <c r="G31" i="9"/>
  <c r="H31" i="9"/>
  <c r="I31" i="9"/>
  <c r="J31" i="9"/>
  <c r="K31" i="9"/>
  <c r="L31" i="9"/>
  <c r="P31" i="9"/>
  <c r="Q31" i="9"/>
  <c r="R31" i="9"/>
  <c r="S31" i="9"/>
  <c r="T31" i="9"/>
  <c r="U31" i="9"/>
  <c r="F87" i="9" l="1"/>
  <c r="F94" i="9"/>
  <c r="E1173" i="9"/>
  <c r="F1173" i="9" s="1"/>
  <c r="E1176" i="9"/>
  <c r="F1176" i="9" s="1"/>
  <c r="C1151" i="9"/>
  <c r="F1151" i="9" s="1"/>
  <c r="F90" i="9"/>
  <c r="F91" i="9"/>
  <c r="F1172" i="9"/>
  <c r="V40" i="9"/>
  <c r="V26" i="9"/>
  <c r="C26" i="9"/>
  <c r="D26" i="9"/>
  <c r="E26" i="9"/>
  <c r="V25" i="9"/>
  <c r="C25" i="9"/>
  <c r="D25" i="9"/>
  <c r="E25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G22" i="9"/>
  <c r="E24" i="9"/>
  <c r="D24" i="9"/>
  <c r="C24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G19" i="9"/>
  <c r="E21" i="9"/>
  <c r="D21" i="9"/>
  <c r="C21" i="9"/>
  <c r="F24" i="9" l="1"/>
  <c r="V22" i="9"/>
  <c r="F26" i="9"/>
  <c r="F25" i="9"/>
  <c r="F21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G8" i="9"/>
  <c r="V8" i="9" l="1"/>
  <c r="Q1104" i="9" l="1"/>
  <c r="P1104" i="9"/>
  <c r="H1131" i="9"/>
  <c r="D1131" i="9" s="1"/>
  <c r="H1136" i="9"/>
  <c r="D1136" i="9" s="1"/>
  <c r="I1136" i="9"/>
  <c r="E1136" i="9" s="1"/>
  <c r="G1137" i="9"/>
  <c r="C1137" i="9" s="1"/>
  <c r="H1137" i="9"/>
  <c r="D1137" i="9" s="1"/>
  <c r="I1137" i="9"/>
  <c r="E1137" i="9" s="1"/>
  <c r="H1138" i="9"/>
  <c r="D1138" i="9" s="1"/>
  <c r="I1138" i="9"/>
  <c r="E1138" i="9" s="1"/>
  <c r="G1139" i="9"/>
  <c r="C1139" i="9" s="1"/>
  <c r="H1139" i="9"/>
  <c r="D1139" i="9" s="1"/>
  <c r="I1139" i="9"/>
  <c r="E1139" i="9" s="1"/>
  <c r="G1140" i="9"/>
  <c r="C1140" i="9" s="1"/>
  <c r="H1140" i="9"/>
  <c r="D1140" i="9" s="1"/>
  <c r="I1140" i="9"/>
  <c r="E1140" i="9" s="1"/>
  <c r="G1141" i="9"/>
  <c r="C1141" i="9" s="1"/>
  <c r="H1141" i="9"/>
  <c r="D1141" i="9" s="1"/>
  <c r="I1141" i="9"/>
  <c r="E1141" i="9" s="1"/>
  <c r="H1135" i="9"/>
  <c r="D1135" i="9" s="1"/>
  <c r="I1135" i="9"/>
  <c r="E1135" i="9" s="1"/>
  <c r="I1131" i="9"/>
  <c r="E1131" i="9" s="1"/>
  <c r="G1131" i="9"/>
  <c r="C1131" i="9" s="1"/>
  <c r="H1132" i="9"/>
  <c r="D1132" i="9" s="1"/>
  <c r="I1132" i="9"/>
  <c r="E1132" i="9" s="1"/>
  <c r="G1132" i="9"/>
  <c r="C1132" i="9" s="1"/>
  <c r="H1101" i="9"/>
  <c r="I1101" i="9"/>
  <c r="J1101" i="9"/>
  <c r="K1101" i="9"/>
  <c r="L1101" i="9"/>
  <c r="M1101" i="9"/>
  <c r="N1101" i="9"/>
  <c r="O1101" i="9"/>
  <c r="G1101" i="9"/>
  <c r="R1104" i="9"/>
  <c r="S1104" i="9"/>
  <c r="T1104" i="9"/>
  <c r="T1149" i="9" s="1"/>
  <c r="U1104" i="9"/>
  <c r="U1149" i="9" s="1"/>
  <c r="Q1103" i="9"/>
  <c r="R1103" i="9"/>
  <c r="P1103" i="9"/>
  <c r="D1105" i="9"/>
  <c r="E1105" i="9"/>
  <c r="S1105" i="9"/>
  <c r="C1106" i="9"/>
  <c r="D1106" i="9"/>
  <c r="E1106" i="9"/>
  <c r="C1107" i="9"/>
  <c r="D1107" i="9"/>
  <c r="E1107" i="9"/>
  <c r="K968" i="9"/>
  <c r="L968" i="9"/>
  <c r="M968" i="9"/>
  <c r="N968" i="9"/>
  <c r="O968" i="9"/>
  <c r="P968" i="9"/>
  <c r="Q968" i="9"/>
  <c r="R968" i="9"/>
  <c r="S968" i="9"/>
  <c r="T968" i="9"/>
  <c r="U968" i="9"/>
  <c r="J968" i="9"/>
  <c r="O1099" i="9" l="1"/>
  <c r="O1098" i="9" s="1"/>
  <c r="K1099" i="9"/>
  <c r="K1098" i="9" s="1"/>
  <c r="N1099" i="9"/>
  <c r="N1098" i="9" s="1"/>
  <c r="J1099" i="9"/>
  <c r="J1098" i="9" s="1"/>
  <c r="M1099" i="9"/>
  <c r="M1098" i="9" s="1"/>
  <c r="I1099" i="9"/>
  <c r="G1099" i="9"/>
  <c r="G1098" i="9" s="1"/>
  <c r="L1099" i="9"/>
  <c r="L1098" i="9" s="1"/>
  <c r="H1099" i="9"/>
  <c r="H1098" i="9" s="1"/>
  <c r="C1105" i="9"/>
  <c r="F1105" i="9" s="1"/>
  <c r="S1149" i="9"/>
  <c r="V1149" i="9" s="1"/>
  <c r="E1103" i="9"/>
  <c r="R1148" i="9"/>
  <c r="E1148" i="9" s="1"/>
  <c r="Q1149" i="9"/>
  <c r="D1149" i="9" s="1"/>
  <c r="C1103" i="9"/>
  <c r="P1148" i="9"/>
  <c r="C1148" i="9" s="1"/>
  <c r="D1103" i="9"/>
  <c r="Q1148" i="9"/>
  <c r="D1148" i="9" s="1"/>
  <c r="R1149" i="9"/>
  <c r="E1149" i="9" s="1"/>
  <c r="P1149" i="9"/>
  <c r="D1104" i="9"/>
  <c r="C1104" i="9"/>
  <c r="V1105" i="9"/>
  <c r="P1101" i="9"/>
  <c r="T1101" i="9"/>
  <c r="T1099" i="9" s="1"/>
  <c r="F1107" i="9"/>
  <c r="Q1101" i="9"/>
  <c r="F1139" i="9"/>
  <c r="F1132" i="9"/>
  <c r="F1140" i="9"/>
  <c r="F1141" i="9"/>
  <c r="F1137" i="9"/>
  <c r="F1131" i="9"/>
  <c r="U1101" i="9"/>
  <c r="U1099" i="9" s="1"/>
  <c r="S1101" i="9"/>
  <c r="R1101" i="9"/>
  <c r="E1104" i="9"/>
  <c r="V1104" i="9"/>
  <c r="H702" i="9"/>
  <c r="I702" i="9"/>
  <c r="J702" i="9"/>
  <c r="K702" i="9"/>
  <c r="L702" i="9"/>
  <c r="M702" i="9"/>
  <c r="N702" i="9"/>
  <c r="O702" i="9"/>
  <c r="P702" i="9"/>
  <c r="Q702" i="9"/>
  <c r="R702" i="9"/>
  <c r="S702" i="9"/>
  <c r="T702" i="9"/>
  <c r="U702" i="9"/>
  <c r="H705" i="9"/>
  <c r="I705" i="9"/>
  <c r="J705" i="9"/>
  <c r="K705" i="9"/>
  <c r="L705" i="9"/>
  <c r="M705" i="9"/>
  <c r="N705" i="9"/>
  <c r="O705" i="9"/>
  <c r="P705" i="9"/>
  <c r="Q705" i="9"/>
  <c r="R705" i="9"/>
  <c r="S705" i="9"/>
  <c r="T705" i="9"/>
  <c r="U705" i="9"/>
  <c r="G705" i="9"/>
  <c r="V706" i="9"/>
  <c r="V707" i="9"/>
  <c r="H710" i="9"/>
  <c r="I710" i="9"/>
  <c r="J710" i="9"/>
  <c r="K710" i="9"/>
  <c r="L710" i="9"/>
  <c r="M710" i="9"/>
  <c r="N710" i="9"/>
  <c r="O710" i="9"/>
  <c r="P710" i="9"/>
  <c r="Q710" i="9"/>
  <c r="R710" i="9"/>
  <c r="S710" i="9"/>
  <c r="T710" i="9"/>
  <c r="U710" i="9"/>
  <c r="G710" i="9"/>
  <c r="R1099" i="9" l="1"/>
  <c r="R1098" i="9" s="1"/>
  <c r="P1099" i="9"/>
  <c r="S1099" i="9"/>
  <c r="S1098" i="9" s="1"/>
  <c r="Q1099" i="9"/>
  <c r="Q1098" i="9" s="1"/>
  <c r="I1098" i="9"/>
  <c r="F1103" i="9"/>
  <c r="C1149" i="9"/>
  <c r="F1149" i="9" s="1"/>
  <c r="F1148" i="9"/>
  <c r="T1098" i="9"/>
  <c r="F1104" i="9"/>
  <c r="D1101" i="9"/>
  <c r="V1101" i="9"/>
  <c r="C1101" i="9"/>
  <c r="E1101" i="9"/>
  <c r="V705" i="9"/>
  <c r="E706" i="9"/>
  <c r="E707" i="9"/>
  <c r="E708" i="9"/>
  <c r="E709" i="9"/>
  <c r="E711" i="9"/>
  <c r="E712" i="9"/>
  <c r="D706" i="9"/>
  <c r="D707" i="9"/>
  <c r="D708" i="9"/>
  <c r="D709" i="9"/>
  <c r="D711" i="9"/>
  <c r="D712" i="9"/>
  <c r="C706" i="9"/>
  <c r="C707" i="9"/>
  <c r="C708" i="9"/>
  <c r="C709" i="9"/>
  <c r="C711" i="9"/>
  <c r="C712" i="9"/>
  <c r="D1099" i="9" l="1"/>
  <c r="F712" i="9"/>
  <c r="C1099" i="9"/>
  <c r="P1098" i="9"/>
  <c r="V1099" i="9"/>
  <c r="E1099" i="9"/>
  <c r="F1099" i="9" s="1"/>
  <c r="F1101" i="9"/>
  <c r="U1098" i="9"/>
  <c r="V1098" i="9" s="1"/>
  <c r="F709" i="9"/>
  <c r="D710" i="9"/>
  <c r="D705" i="9"/>
  <c r="F708" i="9"/>
  <c r="C710" i="9"/>
  <c r="C705" i="9"/>
  <c r="E710" i="9"/>
  <c r="E705" i="9"/>
  <c r="F706" i="9"/>
  <c r="F707" i="9"/>
  <c r="F711" i="9"/>
  <c r="F705" i="9" l="1"/>
  <c r="F710" i="9"/>
  <c r="K1069" i="9" l="1"/>
  <c r="L1069" i="9"/>
  <c r="M1069" i="9"/>
  <c r="N1069" i="9"/>
  <c r="O1069" i="9"/>
  <c r="P1069" i="9"/>
  <c r="Q1069" i="9"/>
  <c r="R1069" i="9"/>
  <c r="S1069" i="9"/>
  <c r="T1069" i="9"/>
  <c r="U1069" i="9"/>
  <c r="J1069" i="9"/>
  <c r="V959" i="9"/>
  <c r="V958" i="9" s="1"/>
  <c r="E959" i="9"/>
  <c r="E958" i="9" s="1"/>
  <c r="D959" i="9"/>
  <c r="D958" i="9" s="1"/>
  <c r="C959" i="9"/>
  <c r="C958" i="9" s="1"/>
  <c r="U958" i="9"/>
  <c r="T958" i="9"/>
  <c r="S958" i="9"/>
  <c r="R958" i="9"/>
  <c r="Q958" i="9"/>
  <c r="P958" i="9"/>
  <c r="O958" i="9"/>
  <c r="N958" i="9"/>
  <c r="M958" i="9"/>
  <c r="L958" i="9"/>
  <c r="K958" i="9"/>
  <c r="J958" i="9"/>
  <c r="V289" i="9"/>
  <c r="C289" i="9"/>
  <c r="E285" i="9"/>
  <c r="E286" i="9"/>
  <c r="E287" i="9"/>
  <c r="E288" i="9"/>
  <c r="E289" i="9"/>
  <c r="D285" i="9"/>
  <c r="D286" i="9"/>
  <c r="D287" i="9"/>
  <c r="D288" i="9"/>
  <c r="D289" i="9"/>
  <c r="C285" i="9"/>
  <c r="C286" i="9"/>
  <c r="C287" i="9"/>
  <c r="C288" i="9"/>
  <c r="F959" i="9" l="1"/>
  <c r="F958" i="9" s="1"/>
  <c r="F289" i="9"/>
  <c r="F288" i="9"/>
  <c r="F287" i="9"/>
  <c r="F286" i="9"/>
  <c r="F285" i="9"/>
  <c r="V20" i="9"/>
  <c r="E20" i="9"/>
  <c r="E19" i="9" s="1"/>
  <c r="D20" i="9"/>
  <c r="D19" i="9" s="1"/>
  <c r="C20" i="9"/>
  <c r="C19" i="9" s="1"/>
  <c r="V23" i="9"/>
  <c r="E23" i="9"/>
  <c r="E22" i="9" s="1"/>
  <c r="D23" i="9"/>
  <c r="D22" i="9" s="1"/>
  <c r="C23" i="9"/>
  <c r="C22" i="9" s="1"/>
  <c r="V10" i="9"/>
  <c r="E10" i="9"/>
  <c r="D10" i="9"/>
  <c r="C10" i="9"/>
  <c r="V11" i="9"/>
  <c r="E11" i="9"/>
  <c r="D11" i="9"/>
  <c r="C11" i="9"/>
  <c r="E12" i="9"/>
  <c r="D12" i="9"/>
  <c r="C12" i="9"/>
  <c r="F22" i="9" l="1"/>
  <c r="F19" i="9"/>
  <c r="F23" i="9"/>
  <c r="F11" i="9"/>
  <c r="F12" i="9"/>
  <c r="F20" i="9"/>
  <c r="F10" i="9"/>
  <c r="N744" i="9"/>
  <c r="N1153" i="9" s="1"/>
  <c r="P744" i="9"/>
  <c r="P1153" i="9" s="1"/>
  <c r="Q744" i="9"/>
  <c r="Q1153" i="9" s="1"/>
  <c r="R744" i="9"/>
  <c r="R1153" i="9" s="1"/>
  <c r="S744" i="9"/>
  <c r="S1153" i="9" s="1"/>
  <c r="T744" i="9"/>
  <c r="T1153" i="9" s="1"/>
  <c r="U744" i="9"/>
  <c r="U1153" i="9" s="1"/>
  <c r="J743" i="9"/>
  <c r="K743" i="9"/>
  <c r="L743" i="9"/>
  <c r="M743" i="9"/>
  <c r="N743" i="9"/>
  <c r="O743" i="9"/>
  <c r="P743" i="9"/>
  <c r="Q743" i="9"/>
  <c r="R743" i="9"/>
  <c r="S743" i="9"/>
  <c r="T743" i="9"/>
  <c r="U743" i="9"/>
  <c r="G743" i="9"/>
  <c r="H742" i="9"/>
  <c r="I742" i="9"/>
  <c r="J742" i="9"/>
  <c r="K742" i="9"/>
  <c r="L742" i="9"/>
  <c r="M742" i="9"/>
  <c r="N742" i="9"/>
  <c r="O742" i="9"/>
  <c r="P742" i="9"/>
  <c r="Q742" i="9"/>
  <c r="R742" i="9"/>
  <c r="S742" i="9"/>
  <c r="T742" i="9"/>
  <c r="U742" i="9"/>
  <c r="G742" i="9"/>
  <c r="H741" i="9"/>
  <c r="I741" i="9"/>
  <c r="J741" i="9"/>
  <c r="K741" i="9"/>
  <c r="L741" i="9"/>
  <c r="M741" i="9"/>
  <c r="N741" i="9"/>
  <c r="O741" i="9"/>
  <c r="P741" i="9"/>
  <c r="Q741" i="9"/>
  <c r="R741" i="9"/>
  <c r="S741" i="9"/>
  <c r="T741" i="9"/>
  <c r="U741" i="9"/>
  <c r="G741" i="9"/>
  <c r="H749" i="9"/>
  <c r="I749" i="9"/>
  <c r="J749" i="9"/>
  <c r="K749" i="9"/>
  <c r="L749" i="9"/>
  <c r="M749" i="9"/>
  <c r="N749" i="9"/>
  <c r="O749" i="9"/>
  <c r="P749" i="9"/>
  <c r="Q749" i="9"/>
  <c r="R749" i="9"/>
  <c r="S749" i="9"/>
  <c r="T749" i="9"/>
  <c r="U749" i="9"/>
  <c r="G749" i="9"/>
  <c r="H750" i="9"/>
  <c r="I750" i="9"/>
  <c r="J750" i="9"/>
  <c r="K750" i="9"/>
  <c r="L750" i="9"/>
  <c r="M750" i="9"/>
  <c r="N750" i="9"/>
  <c r="O750" i="9"/>
  <c r="P750" i="9"/>
  <c r="Q750" i="9"/>
  <c r="R750" i="9"/>
  <c r="S750" i="9"/>
  <c r="T750" i="9"/>
  <c r="U750" i="9"/>
  <c r="G750" i="9"/>
  <c r="V1153" i="9" l="1"/>
  <c r="V741" i="9"/>
  <c r="V744" i="9"/>
  <c r="C741" i="9"/>
  <c r="V750" i="9"/>
  <c r="E750" i="9"/>
  <c r="C750" i="9"/>
  <c r="D750" i="9"/>
  <c r="D749" i="9"/>
  <c r="V743" i="9"/>
  <c r="V749" i="9"/>
  <c r="V742" i="9"/>
  <c r="C742" i="9"/>
  <c r="E742" i="9"/>
  <c r="C749" i="9"/>
  <c r="E741" i="9"/>
  <c r="F741" i="9" s="1"/>
  <c r="E749" i="9"/>
  <c r="D741" i="9"/>
  <c r="D742" i="9"/>
  <c r="C743" i="9"/>
  <c r="F742" i="9" l="1"/>
  <c r="F750" i="9"/>
  <c r="F749" i="9"/>
  <c r="H751" i="9"/>
  <c r="I751" i="9"/>
  <c r="J751" i="9"/>
  <c r="K751" i="9"/>
  <c r="L751" i="9"/>
  <c r="M751" i="9"/>
  <c r="N751" i="9"/>
  <c r="O751" i="9"/>
  <c r="P751" i="9"/>
  <c r="Q751" i="9"/>
  <c r="R751" i="9"/>
  <c r="S751" i="9"/>
  <c r="T751" i="9"/>
  <c r="U751" i="9"/>
  <c r="G751" i="9"/>
  <c r="H752" i="9"/>
  <c r="I752" i="9"/>
  <c r="J752" i="9"/>
  <c r="K752" i="9"/>
  <c r="L752" i="9"/>
  <c r="M752" i="9"/>
  <c r="N752" i="9"/>
  <c r="O752" i="9"/>
  <c r="P752" i="9"/>
  <c r="Q752" i="9"/>
  <c r="R752" i="9"/>
  <c r="S752" i="9"/>
  <c r="T752" i="9"/>
  <c r="U752" i="9"/>
  <c r="G752" i="9"/>
  <c r="H753" i="9"/>
  <c r="H1168" i="9" s="1"/>
  <c r="I753" i="9"/>
  <c r="I1168" i="9" s="1"/>
  <c r="J753" i="9"/>
  <c r="K753" i="9"/>
  <c r="L753" i="9"/>
  <c r="M753" i="9"/>
  <c r="N753" i="9"/>
  <c r="O753" i="9"/>
  <c r="P753" i="9"/>
  <c r="Q753" i="9"/>
  <c r="R753" i="9"/>
  <c r="S753" i="9"/>
  <c r="T753" i="9"/>
  <c r="U753" i="9"/>
  <c r="G753" i="9"/>
  <c r="G1168" i="9" s="1"/>
  <c r="H754" i="9"/>
  <c r="H1169" i="9" s="1"/>
  <c r="I754" i="9"/>
  <c r="I1169" i="9" s="1"/>
  <c r="J754" i="9"/>
  <c r="K754" i="9"/>
  <c r="L754" i="9"/>
  <c r="M754" i="9"/>
  <c r="N754" i="9"/>
  <c r="O754" i="9"/>
  <c r="P754" i="9"/>
  <c r="Q754" i="9"/>
  <c r="R754" i="9"/>
  <c r="S754" i="9"/>
  <c r="T754" i="9"/>
  <c r="U754" i="9"/>
  <c r="G754" i="9"/>
  <c r="G1169" i="9" s="1"/>
  <c r="V752" i="9" l="1"/>
  <c r="D752" i="9"/>
  <c r="V753" i="9"/>
  <c r="C753" i="9"/>
  <c r="E752" i="9"/>
  <c r="D753" i="9"/>
  <c r="E753" i="9"/>
  <c r="V754" i="9"/>
  <c r="E754" i="9"/>
  <c r="D751" i="9"/>
  <c r="C752" i="9"/>
  <c r="D754" i="9"/>
  <c r="C751" i="9"/>
  <c r="E751" i="9"/>
  <c r="C754" i="9"/>
  <c r="V751" i="9"/>
  <c r="H757" i="9"/>
  <c r="H1175" i="9" s="1"/>
  <c r="I757" i="9"/>
  <c r="I1175" i="9" s="1"/>
  <c r="J757" i="9"/>
  <c r="J1175" i="9" s="1"/>
  <c r="K757" i="9"/>
  <c r="K1175" i="9" s="1"/>
  <c r="L757" i="9"/>
  <c r="L1175" i="9" s="1"/>
  <c r="M757" i="9"/>
  <c r="M1175" i="9" s="1"/>
  <c r="N757" i="9"/>
  <c r="N1175" i="9" s="1"/>
  <c r="O757" i="9"/>
  <c r="O1175" i="9" s="1"/>
  <c r="P757" i="9"/>
  <c r="P1175" i="9" s="1"/>
  <c r="Q757" i="9"/>
  <c r="Q1175" i="9" s="1"/>
  <c r="R757" i="9"/>
  <c r="R1175" i="9" s="1"/>
  <c r="S757" i="9"/>
  <c r="S1175" i="9" s="1"/>
  <c r="T757" i="9"/>
  <c r="T1175" i="9" s="1"/>
  <c r="U757" i="9"/>
  <c r="U1175" i="9" s="1"/>
  <c r="G757" i="9"/>
  <c r="G1175" i="9" s="1"/>
  <c r="H759" i="9"/>
  <c r="H1178" i="9" s="1"/>
  <c r="I759" i="9"/>
  <c r="I1178" i="9" s="1"/>
  <c r="J759" i="9"/>
  <c r="J1178" i="9" s="1"/>
  <c r="K759" i="9"/>
  <c r="K1178" i="9" s="1"/>
  <c r="L759" i="9"/>
  <c r="L1178" i="9" s="1"/>
  <c r="M759" i="9"/>
  <c r="M1178" i="9" s="1"/>
  <c r="N759" i="9"/>
  <c r="N1178" i="9" s="1"/>
  <c r="O759" i="9"/>
  <c r="O1178" i="9" s="1"/>
  <c r="P759" i="9"/>
  <c r="P1178" i="9" s="1"/>
  <c r="Q759" i="9"/>
  <c r="Q1178" i="9" s="1"/>
  <c r="R759" i="9"/>
  <c r="R1178" i="9" s="1"/>
  <c r="S759" i="9"/>
  <c r="S1178" i="9" s="1"/>
  <c r="T759" i="9"/>
  <c r="T1178" i="9" s="1"/>
  <c r="U759" i="9"/>
  <c r="U1178" i="9" s="1"/>
  <c r="G759" i="9"/>
  <c r="G1178" i="9" s="1"/>
  <c r="H760" i="9"/>
  <c r="H1179" i="9" s="1"/>
  <c r="I760" i="9"/>
  <c r="I1179" i="9" s="1"/>
  <c r="J760" i="9"/>
  <c r="J1179" i="9" s="1"/>
  <c r="K760" i="9"/>
  <c r="K1179" i="9" s="1"/>
  <c r="L760" i="9"/>
  <c r="L1179" i="9" s="1"/>
  <c r="M760" i="9"/>
  <c r="M1179" i="9" s="1"/>
  <c r="N760" i="9"/>
  <c r="N1179" i="9" s="1"/>
  <c r="O760" i="9"/>
  <c r="O1179" i="9" s="1"/>
  <c r="P760" i="9"/>
  <c r="P1179" i="9" s="1"/>
  <c r="Q760" i="9"/>
  <c r="Q1179" i="9" s="1"/>
  <c r="R760" i="9"/>
  <c r="R1179" i="9" s="1"/>
  <c r="S760" i="9"/>
  <c r="S1179" i="9" s="1"/>
  <c r="T760" i="9"/>
  <c r="T1179" i="9" s="1"/>
  <c r="U760" i="9"/>
  <c r="U1179" i="9" s="1"/>
  <c r="G760" i="9"/>
  <c r="G1179" i="9" s="1"/>
  <c r="H762" i="9"/>
  <c r="H1184" i="9" s="1"/>
  <c r="I762" i="9"/>
  <c r="I1184" i="9" s="1"/>
  <c r="J762" i="9"/>
  <c r="J1184" i="9" s="1"/>
  <c r="K762" i="9"/>
  <c r="K1184" i="9" s="1"/>
  <c r="L762" i="9"/>
  <c r="L1184" i="9" s="1"/>
  <c r="M762" i="9"/>
  <c r="M1184" i="9" s="1"/>
  <c r="N762" i="9"/>
  <c r="N1184" i="9" s="1"/>
  <c r="O762" i="9"/>
  <c r="O1184" i="9" s="1"/>
  <c r="P762" i="9"/>
  <c r="P1184" i="9" s="1"/>
  <c r="Q762" i="9"/>
  <c r="Q1184" i="9" s="1"/>
  <c r="R762" i="9"/>
  <c r="R1184" i="9" s="1"/>
  <c r="S762" i="9"/>
  <c r="S1184" i="9" s="1"/>
  <c r="T762" i="9"/>
  <c r="T1184" i="9" s="1"/>
  <c r="U762" i="9"/>
  <c r="U1184" i="9" s="1"/>
  <c r="V762" i="9"/>
  <c r="V1184" i="9" s="1"/>
  <c r="G762" i="9"/>
  <c r="G1184" i="9" s="1"/>
  <c r="V763" i="9"/>
  <c r="V1185" i="9" s="1"/>
  <c r="H763" i="9"/>
  <c r="H1185" i="9" s="1"/>
  <c r="I763" i="9"/>
  <c r="I1185" i="9" s="1"/>
  <c r="J763" i="9"/>
  <c r="J1185" i="9" s="1"/>
  <c r="K763" i="9"/>
  <c r="K1185" i="9" s="1"/>
  <c r="L763" i="9"/>
  <c r="L1185" i="9" s="1"/>
  <c r="M763" i="9"/>
  <c r="M1185" i="9" s="1"/>
  <c r="N763" i="9"/>
  <c r="N1185" i="9" s="1"/>
  <c r="O763" i="9"/>
  <c r="O1185" i="9" s="1"/>
  <c r="P763" i="9"/>
  <c r="P1185" i="9" s="1"/>
  <c r="Q763" i="9"/>
  <c r="Q1185" i="9" s="1"/>
  <c r="R763" i="9"/>
  <c r="R1185" i="9" s="1"/>
  <c r="S763" i="9"/>
  <c r="S1185" i="9" s="1"/>
  <c r="T763" i="9"/>
  <c r="T1185" i="9" s="1"/>
  <c r="U763" i="9"/>
  <c r="U1185" i="9" s="1"/>
  <c r="G763" i="9"/>
  <c r="G1185" i="9" s="1"/>
  <c r="V1179" i="9" l="1"/>
  <c r="V1178" i="9"/>
  <c r="C1175" i="9"/>
  <c r="C1185" i="9"/>
  <c r="C1184" i="9"/>
  <c r="C1179" i="9"/>
  <c r="E1185" i="9"/>
  <c r="D1184" i="9"/>
  <c r="C1178" i="9"/>
  <c r="D1178" i="9"/>
  <c r="E1175" i="9"/>
  <c r="F1175" i="9" s="1"/>
  <c r="D1185" i="9"/>
  <c r="E1184" i="9"/>
  <c r="E1179" i="9"/>
  <c r="F1179" i="9" s="1"/>
  <c r="D1179" i="9"/>
  <c r="E1178" i="9"/>
  <c r="D1175" i="9"/>
  <c r="F753" i="9"/>
  <c r="F754" i="9"/>
  <c r="V760" i="9"/>
  <c r="F751" i="9"/>
  <c r="C759" i="9"/>
  <c r="D757" i="9"/>
  <c r="F752" i="9"/>
  <c r="C760" i="9"/>
  <c r="E763" i="9"/>
  <c r="E760" i="9"/>
  <c r="E759" i="9"/>
  <c r="D759" i="9"/>
  <c r="E757" i="9"/>
  <c r="C763" i="9"/>
  <c r="D763" i="9"/>
  <c r="D760" i="9"/>
  <c r="V759" i="9"/>
  <c r="C757" i="9"/>
  <c r="E762" i="9"/>
  <c r="D762" i="9"/>
  <c r="C762" i="9"/>
  <c r="V943" i="9"/>
  <c r="V1154" i="9" s="1"/>
  <c r="H943" i="9"/>
  <c r="H1154" i="9" s="1"/>
  <c r="I943" i="9"/>
  <c r="I1154" i="9" s="1"/>
  <c r="J943" i="9"/>
  <c r="J1154" i="9" s="1"/>
  <c r="K943" i="9"/>
  <c r="K1154" i="9" s="1"/>
  <c r="L943" i="9"/>
  <c r="L1154" i="9" s="1"/>
  <c r="M943" i="9"/>
  <c r="M1154" i="9" s="1"/>
  <c r="N943" i="9"/>
  <c r="N1154" i="9" s="1"/>
  <c r="O943" i="9"/>
  <c r="O1154" i="9" s="1"/>
  <c r="P943" i="9"/>
  <c r="P1154" i="9" s="1"/>
  <c r="Q943" i="9"/>
  <c r="Q1154" i="9" s="1"/>
  <c r="R943" i="9"/>
  <c r="R1154" i="9" s="1"/>
  <c r="S943" i="9"/>
  <c r="S1154" i="9" s="1"/>
  <c r="T943" i="9"/>
  <c r="T1154" i="9" s="1"/>
  <c r="U943" i="9"/>
  <c r="U1154" i="9" s="1"/>
  <c r="G943" i="9"/>
  <c r="G1154" i="9" s="1"/>
  <c r="H944" i="9"/>
  <c r="H1156" i="9" s="1"/>
  <c r="I944" i="9"/>
  <c r="I1156" i="9" s="1"/>
  <c r="J944" i="9"/>
  <c r="J1156" i="9" s="1"/>
  <c r="K944" i="9"/>
  <c r="K1156" i="9" s="1"/>
  <c r="L944" i="9"/>
  <c r="L1156" i="9" s="1"/>
  <c r="M944" i="9"/>
  <c r="M1156" i="9" s="1"/>
  <c r="N944" i="9"/>
  <c r="N1156" i="9" s="1"/>
  <c r="O944" i="9"/>
  <c r="O1156" i="9" s="1"/>
  <c r="P944" i="9"/>
  <c r="P1156" i="9" s="1"/>
  <c r="Q944" i="9"/>
  <c r="Q1156" i="9" s="1"/>
  <c r="R944" i="9"/>
  <c r="R1156" i="9" s="1"/>
  <c r="S944" i="9"/>
  <c r="S1156" i="9" s="1"/>
  <c r="T944" i="9"/>
  <c r="T1156" i="9" s="1"/>
  <c r="U944" i="9"/>
  <c r="U1156" i="9" s="1"/>
  <c r="G944" i="9"/>
  <c r="G1156" i="9" s="1"/>
  <c r="V1156" i="9" l="1"/>
  <c r="F1185" i="9"/>
  <c r="F1184" i="9"/>
  <c r="C1154" i="9"/>
  <c r="E1156" i="9"/>
  <c r="D1156" i="9"/>
  <c r="C1156" i="9"/>
  <c r="F1178" i="9"/>
  <c r="E1154" i="9"/>
  <c r="D1154" i="9"/>
  <c r="F759" i="9"/>
  <c r="F760" i="9"/>
  <c r="F757" i="9"/>
  <c r="F763" i="9"/>
  <c r="V944" i="9"/>
  <c r="D944" i="9"/>
  <c r="F762" i="9"/>
  <c r="E944" i="9"/>
  <c r="C943" i="9"/>
  <c r="C944" i="9"/>
  <c r="D943" i="9"/>
  <c r="E943" i="9"/>
  <c r="H278" i="9"/>
  <c r="H1167" i="9" s="1"/>
  <c r="I278" i="9"/>
  <c r="I1167" i="9" s="1"/>
  <c r="J278" i="9"/>
  <c r="K278" i="9"/>
  <c r="L278" i="9"/>
  <c r="M278" i="9"/>
  <c r="N278" i="9"/>
  <c r="O278" i="9"/>
  <c r="P278" i="9"/>
  <c r="Q278" i="9"/>
  <c r="R278" i="9"/>
  <c r="S278" i="9"/>
  <c r="T278" i="9"/>
  <c r="U278" i="9"/>
  <c r="G278" i="9"/>
  <c r="G1167" i="9" s="1"/>
  <c r="V277" i="9"/>
  <c r="H277" i="9"/>
  <c r="H1166" i="9" s="1"/>
  <c r="I277" i="9"/>
  <c r="I1166" i="9" s="1"/>
  <c r="J277" i="9"/>
  <c r="K277" i="9"/>
  <c r="L277" i="9"/>
  <c r="M277" i="9"/>
  <c r="N277" i="9"/>
  <c r="O277" i="9"/>
  <c r="P277" i="9"/>
  <c r="Q277" i="9"/>
  <c r="R277" i="9"/>
  <c r="S277" i="9"/>
  <c r="T277" i="9"/>
  <c r="U277" i="9"/>
  <c r="G277" i="9"/>
  <c r="H276" i="9"/>
  <c r="H1165" i="9" s="1"/>
  <c r="I276" i="9"/>
  <c r="I1165" i="9" s="1"/>
  <c r="J276" i="9"/>
  <c r="J1165" i="9" s="1"/>
  <c r="K276" i="9"/>
  <c r="K1165" i="9" s="1"/>
  <c r="L276" i="9"/>
  <c r="L1165" i="9" s="1"/>
  <c r="M276" i="9"/>
  <c r="M1165" i="9" s="1"/>
  <c r="N276" i="9"/>
  <c r="N1165" i="9" s="1"/>
  <c r="O276" i="9"/>
  <c r="O1165" i="9" s="1"/>
  <c r="P276" i="9"/>
  <c r="P1165" i="9" s="1"/>
  <c r="Q276" i="9"/>
  <c r="Q1165" i="9" s="1"/>
  <c r="R276" i="9"/>
  <c r="R1165" i="9" s="1"/>
  <c r="S276" i="9"/>
  <c r="S1165" i="9" s="1"/>
  <c r="T276" i="9"/>
  <c r="T1165" i="9" s="1"/>
  <c r="U276" i="9"/>
  <c r="U1165" i="9" s="1"/>
  <c r="G276" i="9"/>
  <c r="G1165" i="9" s="1"/>
  <c r="H275" i="9"/>
  <c r="H1164" i="9" s="1"/>
  <c r="I275" i="9"/>
  <c r="I1164" i="9" s="1"/>
  <c r="J275" i="9"/>
  <c r="K275" i="9"/>
  <c r="L275" i="9"/>
  <c r="M275" i="9"/>
  <c r="N275" i="9"/>
  <c r="O275" i="9"/>
  <c r="P275" i="9"/>
  <c r="Q275" i="9"/>
  <c r="R275" i="9"/>
  <c r="S275" i="9"/>
  <c r="T275" i="9"/>
  <c r="U275" i="9"/>
  <c r="G275" i="9"/>
  <c r="G1164" i="9" s="1"/>
  <c r="V274" i="9"/>
  <c r="H274" i="9"/>
  <c r="H1163" i="9" s="1"/>
  <c r="I274" i="9"/>
  <c r="I1163" i="9" s="1"/>
  <c r="J274" i="9"/>
  <c r="K274" i="9"/>
  <c r="L274" i="9"/>
  <c r="M274" i="9"/>
  <c r="N274" i="9"/>
  <c r="O274" i="9"/>
  <c r="P274" i="9"/>
  <c r="Q274" i="9"/>
  <c r="R274" i="9"/>
  <c r="S274" i="9"/>
  <c r="T274" i="9"/>
  <c r="U274" i="9"/>
  <c r="G274" i="9"/>
  <c r="H271" i="9"/>
  <c r="I271" i="9"/>
  <c r="J271" i="9"/>
  <c r="K271" i="9"/>
  <c r="L271" i="9"/>
  <c r="M271" i="9"/>
  <c r="N271" i="9"/>
  <c r="O271" i="9"/>
  <c r="P271" i="9"/>
  <c r="Q271" i="9"/>
  <c r="R271" i="9"/>
  <c r="S271" i="9"/>
  <c r="T271" i="9"/>
  <c r="U271" i="9"/>
  <c r="G271" i="9"/>
  <c r="V1165" i="9" l="1"/>
  <c r="F1156" i="9"/>
  <c r="F1154" i="9"/>
  <c r="C1165" i="9"/>
  <c r="E1165" i="9"/>
  <c r="D1165" i="9"/>
  <c r="F944" i="9"/>
  <c r="F943" i="9"/>
  <c r="V271" i="9"/>
  <c r="C274" i="9"/>
  <c r="C275" i="9"/>
  <c r="V278" i="9"/>
  <c r="D277" i="9"/>
  <c r="D278" i="9"/>
  <c r="E274" i="9"/>
  <c r="E275" i="9"/>
  <c r="D276" i="9"/>
  <c r="C271" i="9"/>
  <c r="E271" i="9"/>
  <c r="D274" i="9"/>
  <c r="D275" i="9"/>
  <c r="V276" i="9"/>
  <c r="C277" i="9"/>
  <c r="C278" i="9"/>
  <c r="E276" i="9"/>
  <c r="D271" i="9"/>
  <c r="V275" i="9"/>
  <c r="C276" i="9"/>
  <c r="E277" i="9"/>
  <c r="E278" i="9"/>
  <c r="H188" i="9"/>
  <c r="I188" i="9"/>
  <c r="J188" i="9"/>
  <c r="K188" i="9"/>
  <c r="L188" i="9"/>
  <c r="M188" i="9"/>
  <c r="N188" i="9"/>
  <c r="O188" i="9"/>
  <c r="P188" i="9"/>
  <c r="Q188" i="9"/>
  <c r="R188" i="9"/>
  <c r="S188" i="9"/>
  <c r="T188" i="9"/>
  <c r="U188" i="9"/>
  <c r="G188" i="9"/>
  <c r="H187" i="9"/>
  <c r="I187" i="9"/>
  <c r="J187" i="9"/>
  <c r="K187" i="9"/>
  <c r="L187" i="9"/>
  <c r="M187" i="9"/>
  <c r="N187" i="9"/>
  <c r="O187" i="9"/>
  <c r="P187" i="9"/>
  <c r="Q187" i="9"/>
  <c r="R187" i="9"/>
  <c r="S187" i="9"/>
  <c r="T187" i="9"/>
  <c r="U187" i="9"/>
  <c r="G187" i="9"/>
  <c r="V186" i="9"/>
  <c r="V1147" i="9" s="1"/>
  <c r="H186" i="9"/>
  <c r="H1147" i="9" s="1"/>
  <c r="I186" i="9"/>
  <c r="I1147" i="9" s="1"/>
  <c r="J186" i="9"/>
  <c r="J1147" i="9" s="1"/>
  <c r="K186" i="9"/>
  <c r="K1147" i="9" s="1"/>
  <c r="L186" i="9"/>
  <c r="L1147" i="9" s="1"/>
  <c r="M186" i="9"/>
  <c r="M1147" i="9" s="1"/>
  <c r="N186" i="9"/>
  <c r="N1147" i="9" s="1"/>
  <c r="O186" i="9"/>
  <c r="O1147" i="9" s="1"/>
  <c r="P186" i="9"/>
  <c r="P1147" i="9" s="1"/>
  <c r="Q186" i="9"/>
  <c r="Q1147" i="9" s="1"/>
  <c r="R186" i="9"/>
  <c r="R1147" i="9" s="1"/>
  <c r="S186" i="9"/>
  <c r="S1147" i="9" s="1"/>
  <c r="T186" i="9"/>
  <c r="T1147" i="9" s="1"/>
  <c r="U186" i="9"/>
  <c r="U1147" i="9" s="1"/>
  <c r="G186" i="9"/>
  <c r="G1147" i="9" s="1"/>
  <c r="J185" i="9"/>
  <c r="K185" i="9"/>
  <c r="L185" i="9"/>
  <c r="M185" i="9"/>
  <c r="N185" i="9"/>
  <c r="O185" i="9"/>
  <c r="P185" i="9"/>
  <c r="Q185" i="9"/>
  <c r="R185" i="9"/>
  <c r="S185" i="9"/>
  <c r="T185" i="9"/>
  <c r="U185" i="9"/>
  <c r="G185" i="9"/>
  <c r="C1147" i="9" l="1"/>
  <c r="E1147" i="9"/>
  <c r="F1165" i="9"/>
  <c r="D1147" i="9"/>
  <c r="F275" i="9"/>
  <c r="F274" i="9"/>
  <c r="F278" i="9"/>
  <c r="F276" i="9"/>
  <c r="F277" i="9"/>
  <c r="F271" i="9"/>
  <c r="V187" i="9"/>
  <c r="V185" i="9"/>
  <c r="C186" i="9"/>
  <c r="D186" i="9"/>
  <c r="C187" i="9"/>
  <c r="D187" i="9"/>
  <c r="V188" i="9"/>
  <c r="E188" i="9"/>
  <c r="E186" i="9"/>
  <c r="E187" i="9"/>
  <c r="C185" i="9"/>
  <c r="C188" i="9"/>
  <c r="D188" i="9"/>
  <c r="N950" i="9"/>
  <c r="I1120" i="9"/>
  <c r="H1109" i="9"/>
  <c r="F1147" i="9" l="1"/>
  <c r="F187" i="9"/>
  <c r="F186" i="9"/>
  <c r="F188" i="9"/>
  <c r="E400" i="9"/>
  <c r="H892" i="9" l="1"/>
  <c r="H872" i="9"/>
  <c r="H846" i="9"/>
  <c r="H942" i="9" s="1"/>
  <c r="H841" i="9"/>
  <c r="H829" i="9"/>
  <c r="H816" i="9"/>
  <c r="H804" i="9"/>
  <c r="H795" i="9"/>
  <c r="H779" i="9"/>
  <c r="G1121" i="9" l="1"/>
  <c r="G1135" i="9" s="1"/>
  <c r="C1135" i="9" s="1"/>
  <c r="F1135" i="9" s="1"/>
  <c r="J735" i="9" l="1"/>
  <c r="E404" i="9" l="1"/>
  <c r="G406" i="9"/>
  <c r="H406" i="9"/>
  <c r="I406" i="9"/>
  <c r="J406" i="9"/>
  <c r="K406" i="9"/>
  <c r="L406" i="9"/>
  <c r="M406" i="9"/>
  <c r="N406" i="9"/>
  <c r="O406" i="9"/>
  <c r="P406" i="9"/>
  <c r="Q406" i="9"/>
  <c r="R406" i="9"/>
  <c r="S406" i="9"/>
  <c r="T406" i="9"/>
  <c r="U406" i="9"/>
  <c r="C407" i="9"/>
  <c r="D407" i="9"/>
  <c r="E407" i="9"/>
  <c r="V407" i="9"/>
  <c r="G408" i="9"/>
  <c r="H408" i="9"/>
  <c r="I408" i="9"/>
  <c r="J408" i="9"/>
  <c r="K408" i="9"/>
  <c r="L408" i="9"/>
  <c r="M408" i="9"/>
  <c r="N408" i="9"/>
  <c r="O408" i="9"/>
  <c r="P408" i="9"/>
  <c r="Q408" i="9"/>
  <c r="R408" i="9"/>
  <c r="S408" i="9"/>
  <c r="T408" i="9"/>
  <c r="U408" i="9"/>
  <c r="V408" i="9"/>
  <c r="C409" i="9"/>
  <c r="D409" i="9"/>
  <c r="E409" i="9"/>
  <c r="G410" i="9"/>
  <c r="H410" i="9"/>
  <c r="I410" i="9"/>
  <c r="J410" i="9"/>
  <c r="K410" i="9"/>
  <c r="L410" i="9"/>
  <c r="M410" i="9"/>
  <c r="N410" i="9"/>
  <c r="O410" i="9"/>
  <c r="P410" i="9"/>
  <c r="Q410" i="9"/>
  <c r="R410" i="9"/>
  <c r="S410" i="9"/>
  <c r="T410" i="9"/>
  <c r="U410" i="9"/>
  <c r="V410" i="9"/>
  <c r="C411" i="9"/>
  <c r="D411" i="9"/>
  <c r="E411" i="9"/>
  <c r="G412" i="9"/>
  <c r="H412" i="9"/>
  <c r="I412" i="9"/>
  <c r="J412" i="9"/>
  <c r="K412" i="9"/>
  <c r="L412" i="9"/>
  <c r="M412" i="9"/>
  <c r="N412" i="9"/>
  <c r="O412" i="9"/>
  <c r="P412" i="9"/>
  <c r="Q412" i="9"/>
  <c r="R412" i="9"/>
  <c r="S412" i="9"/>
  <c r="T412" i="9"/>
  <c r="U412" i="9"/>
  <c r="C413" i="9"/>
  <c r="D413" i="9"/>
  <c r="E413" i="9"/>
  <c r="V413" i="9"/>
  <c r="G414" i="9"/>
  <c r="H414" i="9"/>
  <c r="I414" i="9"/>
  <c r="J414" i="9"/>
  <c r="K414" i="9"/>
  <c r="L414" i="9"/>
  <c r="M414" i="9"/>
  <c r="N414" i="9"/>
  <c r="O414" i="9"/>
  <c r="P414" i="9"/>
  <c r="Q414" i="9"/>
  <c r="R414" i="9"/>
  <c r="S414" i="9"/>
  <c r="T414" i="9"/>
  <c r="U414" i="9"/>
  <c r="V414" i="9"/>
  <c r="G416" i="9"/>
  <c r="H416" i="9"/>
  <c r="I416" i="9"/>
  <c r="J416" i="9"/>
  <c r="K416" i="9"/>
  <c r="L416" i="9"/>
  <c r="M416" i="9"/>
  <c r="N416" i="9"/>
  <c r="O416" i="9"/>
  <c r="P416" i="9"/>
  <c r="Q416" i="9"/>
  <c r="R416" i="9"/>
  <c r="S416" i="9"/>
  <c r="T416" i="9"/>
  <c r="U416" i="9"/>
  <c r="V416" i="9"/>
  <c r="C417" i="9"/>
  <c r="D417" i="9"/>
  <c r="E417" i="9"/>
  <c r="G418" i="9"/>
  <c r="H418" i="9"/>
  <c r="I418" i="9"/>
  <c r="J418" i="9"/>
  <c r="K418" i="9"/>
  <c r="L418" i="9"/>
  <c r="M418" i="9"/>
  <c r="N418" i="9"/>
  <c r="O418" i="9"/>
  <c r="P418" i="9"/>
  <c r="Q418" i="9"/>
  <c r="R418" i="9"/>
  <c r="S418" i="9"/>
  <c r="T418" i="9"/>
  <c r="U418" i="9"/>
  <c r="C419" i="9"/>
  <c r="D419" i="9"/>
  <c r="E419" i="9"/>
  <c r="V419" i="9"/>
  <c r="G420" i="9"/>
  <c r="H420" i="9"/>
  <c r="I420" i="9"/>
  <c r="J420" i="9"/>
  <c r="K420" i="9"/>
  <c r="L420" i="9"/>
  <c r="M420" i="9"/>
  <c r="N420" i="9"/>
  <c r="O420" i="9"/>
  <c r="P420" i="9"/>
  <c r="Q420" i="9"/>
  <c r="R420" i="9"/>
  <c r="S420" i="9"/>
  <c r="T420" i="9"/>
  <c r="U420" i="9"/>
  <c r="C421" i="9"/>
  <c r="D421" i="9"/>
  <c r="E421" i="9"/>
  <c r="G422" i="9"/>
  <c r="H422" i="9"/>
  <c r="I422" i="9"/>
  <c r="J422" i="9"/>
  <c r="K422" i="9"/>
  <c r="L422" i="9"/>
  <c r="M422" i="9"/>
  <c r="N422" i="9"/>
  <c r="O422" i="9"/>
  <c r="P422" i="9"/>
  <c r="Q422" i="9"/>
  <c r="R422" i="9"/>
  <c r="S422" i="9"/>
  <c r="T422" i="9"/>
  <c r="U422" i="9"/>
  <c r="V422" i="9"/>
  <c r="C423" i="9"/>
  <c r="D423" i="9"/>
  <c r="E423" i="9"/>
  <c r="G424" i="9"/>
  <c r="H424" i="9"/>
  <c r="I424" i="9"/>
  <c r="J424" i="9"/>
  <c r="K424" i="9"/>
  <c r="L424" i="9"/>
  <c r="M424" i="9"/>
  <c r="N424" i="9"/>
  <c r="O424" i="9"/>
  <c r="P424" i="9"/>
  <c r="Q424" i="9"/>
  <c r="R424" i="9"/>
  <c r="S424" i="9"/>
  <c r="T424" i="9"/>
  <c r="U424" i="9"/>
  <c r="C425" i="9"/>
  <c r="D425" i="9"/>
  <c r="E425" i="9"/>
  <c r="V425" i="9"/>
  <c r="V424" i="9" s="1"/>
  <c r="G426" i="9"/>
  <c r="H426" i="9"/>
  <c r="I426" i="9"/>
  <c r="J426" i="9"/>
  <c r="K426" i="9"/>
  <c r="L426" i="9"/>
  <c r="M426" i="9"/>
  <c r="N426" i="9"/>
  <c r="O426" i="9"/>
  <c r="P426" i="9"/>
  <c r="Q426" i="9"/>
  <c r="R426" i="9"/>
  <c r="S426" i="9"/>
  <c r="T426" i="9"/>
  <c r="U426" i="9"/>
  <c r="V426" i="9"/>
  <c r="F423" i="9" l="1"/>
  <c r="F417" i="9"/>
  <c r="F411" i="9"/>
  <c r="E416" i="9"/>
  <c r="C416" i="9"/>
  <c r="D416" i="9"/>
  <c r="F407" i="9"/>
  <c r="V418" i="9"/>
  <c r="V412" i="9"/>
  <c r="V406" i="9"/>
  <c r="E426" i="9"/>
  <c r="D424" i="9"/>
  <c r="C422" i="9"/>
  <c r="E420" i="9"/>
  <c r="D418" i="9"/>
  <c r="C414" i="9"/>
  <c r="E410" i="9"/>
  <c r="D408" i="9"/>
  <c r="E406" i="9"/>
  <c r="D426" i="9"/>
  <c r="C424" i="9"/>
  <c r="D420" i="9"/>
  <c r="C418" i="9"/>
  <c r="F414" i="9"/>
  <c r="E412" i="9"/>
  <c r="D410" i="9"/>
  <c r="C408" i="9"/>
  <c r="D406" i="9"/>
  <c r="C426" i="9"/>
  <c r="F425" i="9"/>
  <c r="E422" i="9"/>
  <c r="C420" i="9"/>
  <c r="F419" i="9"/>
  <c r="E414" i="9"/>
  <c r="F413" i="9"/>
  <c r="D412" i="9"/>
  <c r="C410" i="9"/>
  <c r="C406" i="9"/>
  <c r="E424" i="9"/>
  <c r="D422" i="9"/>
  <c r="F421" i="9"/>
  <c r="E418" i="9"/>
  <c r="D414" i="9"/>
  <c r="C412" i="9"/>
  <c r="F409" i="9"/>
  <c r="E408" i="9"/>
  <c r="F416" i="9" l="1"/>
  <c r="F418" i="9"/>
  <c r="F408" i="9"/>
  <c r="F412" i="9"/>
  <c r="F420" i="9"/>
  <c r="F426" i="9"/>
  <c r="F424" i="9"/>
  <c r="F422" i="9"/>
  <c r="F406" i="9"/>
  <c r="F410" i="9"/>
  <c r="C370" i="9"/>
  <c r="D370" i="9"/>
  <c r="E370" i="9"/>
  <c r="C369" i="9"/>
  <c r="D369" i="9"/>
  <c r="E369" i="9"/>
  <c r="C368" i="9"/>
  <c r="D368" i="9"/>
  <c r="E368" i="9"/>
  <c r="C367" i="9"/>
  <c r="D367" i="9"/>
  <c r="E367" i="9"/>
  <c r="F367" i="9" l="1"/>
  <c r="F370" i="9"/>
  <c r="F369" i="9"/>
  <c r="F368" i="9"/>
  <c r="I336" i="9"/>
  <c r="J336" i="9"/>
  <c r="K336" i="9"/>
  <c r="L336" i="9"/>
  <c r="M336" i="9"/>
  <c r="N336" i="9"/>
  <c r="O336" i="9"/>
  <c r="P336" i="9"/>
  <c r="Q336" i="9"/>
  <c r="R336" i="9"/>
  <c r="S336" i="9"/>
  <c r="H336" i="9"/>
  <c r="C339" i="9"/>
  <c r="D339" i="9"/>
  <c r="E339" i="9"/>
  <c r="F339" i="9" l="1"/>
  <c r="I570" i="9"/>
  <c r="H570" i="9"/>
  <c r="G213" i="9" l="1"/>
  <c r="I213" i="9"/>
  <c r="J213" i="9"/>
  <c r="K213" i="9"/>
  <c r="L213" i="9"/>
  <c r="M213" i="9"/>
  <c r="N213" i="9"/>
  <c r="O213" i="9"/>
  <c r="P213" i="9"/>
  <c r="Q213" i="9"/>
  <c r="R213" i="9"/>
  <c r="S213" i="9"/>
  <c r="T213" i="9"/>
  <c r="U213" i="9"/>
  <c r="H76" i="9" l="1"/>
  <c r="L587" i="9" l="1"/>
  <c r="K587" i="9"/>
  <c r="J587" i="9"/>
  <c r="I247" i="9"/>
  <c r="H247" i="9"/>
  <c r="G247" i="9"/>
  <c r="I200" i="9"/>
  <c r="J200" i="9"/>
  <c r="K200" i="9"/>
  <c r="L200" i="9"/>
  <c r="M200" i="9"/>
  <c r="N200" i="9"/>
  <c r="O200" i="9"/>
  <c r="P200" i="9"/>
  <c r="Q200" i="9"/>
  <c r="R200" i="9"/>
  <c r="S200" i="9"/>
  <c r="T200" i="9"/>
  <c r="U200" i="9"/>
  <c r="H735" i="9" l="1"/>
  <c r="I735" i="9"/>
  <c r="K735" i="9"/>
  <c r="L735" i="9"/>
  <c r="M735" i="9"/>
  <c r="N735" i="9"/>
  <c r="O735" i="9"/>
  <c r="P735" i="9"/>
  <c r="Q735" i="9"/>
  <c r="R735" i="9"/>
  <c r="S735" i="9"/>
  <c r="T735" i="9"/>
  <c r="U735" i="9"/>
  <c r="V735" i="9" l="1"/>
  <c r="E735" i="9"/>
  <c r="D735" i="9"/>
  <c r="H551" i="9" l="1"/>
  <c r="I551" i="9"/>
  <c r="J551" i="9"/>
  <c r="K551" i="9"/>
  <c r="L551" i="9"/>
  <c r="M551" i="9"/>
  <c r="N551" i="9"/>
  <c r="O551" i="9"/>
  <c r="P551" i="9"/>
  <c r="Q551" i="9"/>
  <c r="R551" i="9"/>
  <c r="S551" i="9"/>
  <c r="S550" i="9" s="1"/>
  <c r="T551" i="9"/>
  <c r="U551" i="9"/>
  <c r="U550" i="9" s="1"/>
  <c r="G551" i="9"/>
  <c r="V587" i="9"/>
  <c r="V585" i="9"/>
  <c r="E586" i="9"/>
  <c r="C586" i="9"/>
  <c r="D586" i="9"/>
  <c r="E588" i="9"/>
  <c r="D588" i="9"/>
  <c r="C588" i="9"/>
  <c r="U587" i="9"/>
  <c r="T587" i="9"/>
  <c r="S587" i="9"/>
  <c r="R587" i="9"/>
  <c r="Q587" i="9"/>
  <c r="P587" i="9"/>
  <c r="O587" i="9"/>
  <c r="N587" i="9"/>
  <c r="M587" i="9"/>
  <c r="I587" i="9"/>
  <c r="H587" i="9"/>
  <c r="G587" i="9"/>
  <c r="U585" i="9"/>
  <c r="T585" i="9"/>
  <c r="S585" i="9"/>
  <c r="Q585" i="9"/>
  <c r="P585" i="9"/>
  <c r="O585" i="9"/>
  <c r="N585" i="9"/>
  <c r="M585" i="9"/>
  <c r="L585" i="9"/>
  <c r="K585" i="9"/>
  <c r="J585" i="9"/>
  <c r="I585" i="9"/>
  <c r="H585" i="9"/>
  <c r="G585" i="9"/>
  <c r="H580" i="9"/>
  <c r="I580" i="9"/>
  <c r="J580" i="9"/>
  <c r="K580" i="9"/>
  <c r="L580" i="9"/>
  <c r="M580" i="9"/>
  <c r="N580" i="9"/>
  <c r="O580" i="9"/>
  <c r="P580" i="9"/>
  <c r="P579" i="9" s="1"/>
  <c r="Q580" i="9"/>
  <c r="Q579" i="9" s="1"/>
  <c r="R580" i="9"/>
  <c r="S580" i="9"/>
  <c r="S579" i="9" s="1"/>
  <c r="T580" i="9"/>
  <c r="T579" i="9" s="1"/>
  <c r="U580" i="9"/>
  <c r="U579" i="9" s="1"/>
  <c r="G580" i="9"/>
  <c r="V584" i="9"/>
  <c r="E584" i="9"/>
  <c r="V583" i="9"/>
  <c r="V582" i="9"/>
  <c r="C582" i="9" s="1"/>
  <c r="V580" i="9"/>
  <c r="V579" i="9" s="1"/>
  <c r="V551" i="9"/>
  <c r="V550" i="9" s="1"/>
  <c r="V553" i="9"/>
  <c r="V554" i="9"/>
  <c r="V555" i="9"/>
  <c r="J570" i="9"/>
  <c r="K570" i="9"/>
  <c r="L570" i="9"/>
  <c r="M570" i="9"/>
  <c r="N570" i="9"/>
  <c r="O570" i="9"/>
  <c r="P570" i="9"/>
  <c r="Q570" i="9"/>
  <c r="R570" i="9"/>
  <c r="S570" i="9"/>
  <c r="T570" i="9"/>
  <c r="U570" i="9"/>
  <c r="G570" i="9"/>
  <c r="H571" i="9"/>
  <c r="I571" i="9"/>
  <c r="J571" i="9"/>
  <c r="K571" i="9"/>
  <c r="L571" i="9"/>
  <c r="M571" i="9"/>
  <c r="N571" i="9"/>
  <c r="O571" i="9"/>
  <c r="P571" i="9"/>
  <c r="Q571" i="9"/>
  <c r="R571" i="9"/>
  <c r="S571" i="9"/>
  <c r="T571" i="9"/>
  <c r="U571" i="9"/>
  <c r="G571" i="9"/>
  <c r="V578" i="9"/>
  <c r="E578" i="9"/>
  <c r="D578" i="9"/>
  <c r="C578" i="9"/>
  <c r="V577" i="9"/>
  <c r="E577" i="9"/>
  <c r="D577" i="9"/>
  <c r="C577" i="9"/>
  <c r="U576" i="9"/>
  <c r="T576" i="9"/>
  <c r="S576" i="9"/>
  <c r="R576" i="9"/>
  <c r="Q576" i="9"/>
  <c r="P576" i="9"/>
  <c r="O576" i="9"/>
  <c r="N576" i="9"/>
  <c r="M576" i="9"/>
  <c r="L576" i="9"/>
  <c r="K576" i="9"/>
  <c r="J576" i="9"/>
  <c r="I576" i="9"/>
  <c r="H576" i="9"/>
  <c r="G576" i="9"/>
  <c r="V575" i="9"/>
  <c r="E575" i="9"/>
  <c r="D575" i="9"/>
  <c r="C575" i="9"/>
  <c r="V574" i="9"/>
  <c r="E574" i="9"/>
  <c r="D574" i="9"/>
  <c r="C574" i="9"/>
  <c r="U573" i="9"/>
  <c r="T573" i="9"/>
  <c r="S573" i="9"/>
  <c r="R573" i="9"/>
  <c r="Q573" i="9"/>
  <c r="P573" i="9"/>
  <c r="O573" i="9"/>
  <c r="N573" i="9"/>
  <c r="M573" i="9"/>
  <c r="L573" i="9"/>
  <c r="K573" i="9"/>
  <c r="J573" i="9"/>
  <c r="I573" i="9"/>
  <c r="H573" i="9"/>
  <c r="G573" i="9"/>
  <c r="V561" i="9"/>
  <c r="V562" i="9"/>
  <c r="V564" i="9"/>
  <c r="V565" i="9"/>
  <c r="V567" i="9"/>
  <c r="V568" i="9"/>
  <c r="H558" i="9"/>
  <c r="I558" i="9"/>
  <c r="J558" i="9"/>
  <c r="K558" i="9"/>
  <c r="L558" i="9"/>
  <c r="M558" i="9"/>
  <c r="N558" i="9"/>
  <c r="O558" i="9"/>
  <c r="P558" i="9"/>
  <c r="Q558" i="9"/>
  <c r="R558" i="9"/>
  <c r="S558" i="9"/>
  <c r="T558" i="9"/>
  <c r="U558" i="9"/>
  <c r="H557" i="9"/>
  <c r="I557" i="9"/>
  <c r="J557" i="9"/>
  <c r="K557" i="9"/>
  <c r="L557" i="9"/>
  <c r="M557" i="9"/>
  <c r="N557" i="9"/>
  <c r="O557" i="9"/>
  <c r="P557" i="9"/>
  <c r="Q557" i="9"/>
  <c r="R557" i="9"/>
  <c r="S557" i="9"/>
  <c r="T557" i="9"/>
  <c r="U557" i="9"/>
  <c r="C567" i="9"/>
  <c r="D567" i="9"/>
  <c r="E567" i="9"/>
  <c r="C568" i="9"/>
  <c r="D568" i="9"/>
  <c r="E568" i="9"/>
  <c r="H566" i="9"/>
  <c r="I566" i="9"/>
  <c r="J566" i="9"/>
  <c r="K566" i="9"/>
  <c r="L566" i="9"/>
  <c r="M566" i="9"/>
  <c r="N566" i="9"/>
  <c r="O566" i="9"/>
  <c r="P566" i="9"/>
  <c r="Q566" i="9"/>
  <c r="R566" i="9"/>
  <c r="S566" i="9"/>
  <c r="T566" i="9"/>
  <c r="U566" i="9"/>
  <c r="C564" i="9"/>
  <c r="D564" i="9"/>
  <c r="E564" i="9"/>
  <c r="C565" i="9"/>
  <c r="D565" i="9"/>
  <c r="E565" i="9"/>
  <c r="I563" i="9"/>
  <c r="J563" i="9"/>
  <c r="K563" i="9"/>
  <c r="L563" i="9"/>
  <c r="M563" i="9"/>
  <c r="N563" i="9"/>
  <c r="O563" i="9"/>
  <c r="P563" i="9"/>
  <c r="Q563" i="9"/>
  <c r="R563" i="9"/>
  <c r="S563" i="9"/>
  <c r="T563" i="9"/>
  <c r="U563" i="9"/>
  <c r="E562" i="9"/>
  <c r="D562" i="9"/>
  <c r="C562" i="9"/>
  <c r="E561" i="9"/>
  <c r="D561" i="9"/>
  <c r="C561" i="9"/>
  <c r="I560" i="9"/>
  <c r="J560" i="9"/>
  <c r="K560" i="9"/>
  <c r="L560" i="9"/>
  <c r="M560" i="9"/>
  <c r="N560" i="9"/>
  <c r="O560" i="9"/>
  <c r="P560" i="9"/>
  <c r="Q560" i="9"/>
  <c r="R560" i="9"/>
  <c r="S560" i="9"/>
  <c r="T560" i="9"/>
  <c r="U560" i="9"/>
  <c r="V549" i="9"/>
  <c r="E549" i="9"/>
  <c r="D549" i="9"/>
  <c r="C549" i="9"/>
  <c r="V548" i="9"/>
  <c r="E548" i="9"/>
  <c r="D548" i="9"/>
  <c r="C548" i="9"/>
  <c r="E547" i="9"/>
  <c r="D547" i="9"/>
  <c r="C547" i="9"/>
  <c r="U545" i="9"/>
  <c r="T545" i="9"/>
  <c r="T544" i="9" s="1"/>
  <c r="S545" i="9"/>
  <c r="R545" i="9"/>
  <c r="Q545" i="9"/>
  <c r="P545" i="9"/>
  <c r="O545" i="9"/>
  <c r="N545" i="9"/>
  <c r="M545" i="9"/>
  <c r="L545" i="9"/>
  <c r="L544" i="9" s="1"/>
  <c r="K545" i="9"/>
  <c r="J545" i="9"/>
  <c r="I545" i="9"/>
  <c r="H545" i="9"/>
  <c r="H544" i="9" s="1"/>
  <c r="G545" i="9"/>
  <c r="V543" i="9"/>
  <c r="E543" i="9"/>
  <c r="D543" i="9"/>
  <c r="C543" i="9"/>
  <c r="V542" i="9"/>
  <c r="E542" i="9"/>
  <c r="D542" i="9"/>
  <c r="C542" i="9"/>
  <c r="V541" i="9"/>
  <c r="E541" i="9"/>
  <c r="D541" i="9"/>
  <c r="C541" i="9"/>
  <c r="U539" i="9"/>
  <c r="T539" i="9"/>
  <c r="T538" i="9" s="1"/>
  <c r="S539" i="9"/>
  <c r="S538" i="9" s="1"/>
  <c r="R539" i="9"/>
  <c r="R538" i="9" s="1"/>
  <c r="Q539" i="9"/>
  <c r="Q538" i="9" s="1"/>
  <c r="P539" i="9"/>
  <c r="P538" i="9" s="1"/>
  <c r="O539" i="9"/>
  <c r="O538" i="9" s="1"/>
  <c r="N539" i="9"/>
  <c r="N538" i="9" s="1"/>
  <c r="M539" i="9"/>
  <c r="M538" i="9" s="1"/>
  <c r="L539" i="9"/>
  <c r="L538" i="9" s="1"/>
  <c r="K539" i="9"/>
  <c r="K538" i="9" s="1"/>
  <c r="J539" i="9"/>
  <c r="J538" i="9" s="1"/>
  <c r="I539" i="9"/>
  <c r="I538" i="9" s="1"/>
  <c r="H539" i="9"/>
  <c r="H538" i="9" s="1"/>
  <c r="G539" i="9"/>
  <c r="G538" i="9" s="1"/>
  <c r="H534" i="9"/>
  <c r="H533" i="9" s="1"/>
  <c r="I534" i="9"/>
  <c r="I533" i="9" s="1"/>
  <c r="J534" i="9"/>
  <c r="J533" i="9" s="1"/>
  <c r="K534" i="9"/>
  <c r="K533" i="9" s="1"/>
  <c r="L534" i="9"/>
  <c r="L533" i="9" s="1"/>
  <c r="M534" i="9"/>
  <c r="M533" i="9" s="1"/>
  <c r="N534" i="9"/>
  <c r="N533" i="9" s="1"/>
  <c r="O534" i="9"/>
  <c r="O533" i="9" s="1"/>
  <c r="P534" i="9"/>
  <c r="P533" i="9" s="1"/>
  <c r="Q534" i="9"/>
  <c r="Q533" i="9" s="1"/>
  <c r="R534" i="9"/>
  <c r="S534" i="9"/>
  <c r="S533" i="9" s="1"/>
  <c r="T534" i="9"/>
  <c r="T533" i="9" s="1"/>
  <c r="U534" i="9"/>
  <c r="U533" i="9" s="1"/>
  <c r="G534" i="9"/>
  <c r="G533" i="9" s="1"/>
  <c r="V537" i="9"/>
  <c r="E537" i="9"/>
  <c r="D537" i="9"/>
  <c r="C537" i="9"/>
  <c r="E536" i="9"/>
  <c r="D536" i="9"/>
  <c r="C536" i="9"/>
  <c r="R533" i="9"/>
  <c r="V532" i="9"/>
  <c r="E532" i="9"/>
  <c r="D532" i="9"/>
  <c r="C532" i="9"/>
  <c r="V531" i="9"/>
  <c r="E531" i="9"/>
  <c r="D531" i="9"/>
  <c r="C531" i="9"/>
  <c r="V530" i="9"/>
  <c r="E530" i="9"/>
  <c r="D530" i="9"/>
  <c r="C530" i="9"/>
  <c r="U528" i="9"/>
  <c r="T528" i="9"/>
  <c r="T527" i="9" s="1"/>
  <c r="S528" i="9"/>
  <c r="S527" i="9" s="1"/>
  <c r="R528" i="9"/>
  <c r="R527" i="9" s="1"/>
  <c r="Q528" i="9"/>
  <c r="Q527" i="9" s="1"/>
  <c r="P528" i="9"/>
  <c r="P527" i="9" s="1"/>
  <c r="O528" i="9"/>
  <c r="O527" i="9" s="1"/>
  <c r="N528" i="9"/>
  <c r="N527" i="9" s="1"/>
  <c r="M528" i="9"/>
  <c r="M527" i="9" s="1"/>
  <c r="L528" i="9"/>
  <c r="K528" i="9"/>
  <c r="K527" i="9" s="1"/>
  <c r="J528" i="9"/>
  <c r="J527" i="9" s="1"/>
  <c r="I528" i="9"/>
  <c r="I527" i="9" s="1"/>
  <c r="H528" i="9"/>
  <c r="G528" i="9"/>
  <c r="G527" i="9" s="1"/>
  <c r="V526" i="9"/>
  <c r="E526" i="9"/>
  <c r="D526" i="9"/>
  <c r="C526" i="9"/>
  <c r="V525" i="9"/>
  <c r="E525" i="9"/>
  <c r="D525" i="9"/>
  <c r="C525" i="9"/>
  <c r="V524" i="9"/>
  <c r="E524" i="9"/>
  <c r="D524" i="9"/>
  <c r="C524" i="9"/>
  <c r="U522" i="9"/>
  <c r="T522" i="9"/>
  <c r="T521" i="9" s="1"/>
  <c r="S522" i="9"/>
  <c r="S521" i="9" s="1"/>
  <c r="R522" i="9"/>
  <c r="R521" i="9" s="1"/>
  <c r="Q522" i="9"/>
  <c r="Q521" i="9" s="1"/>
  <c r="P522" i="9"/>
  <c r="P521" i="9" s="1"/>
  <c r="O522" i="9"/>
  <c r="O521" i="9" s="1"/>
  <c r="N522" i="9"/>
  <c r="N521" i="9" s="1"/>
  <c r="M522" i="9"/>
  <c r="M521" i="9" s="1"/>
  <c r="L522" i="9"/>
  <c r="K522" i="9"/>
  <c r="K521" i="9" s="1"/>
  <c r="J522" i="9"/>
  <c r="J521" i="9" s="1"/>
  <c r="I522" i="9"/>
  <c r="I521" i="9" s="1"/>
  <c r="H522" i="9"/>
  <c r="G522" i="9"/>
  <c r="G521" i="9" s="1"/>
  <c r="V518" i="9"/>
  <c r="V519" i="9"/>
  <c r="V520" i="9"/>
  <c r="H516" i="9"/>
  <c r="I516" i="9"/>
  <c r="J516" i="9"/>
  <c r="K516" i="9"/>
  <c r="L516" i="9"/>
  <c r="M516" i="9"/>
  <c r="N516" i="9"/>
  <c r="O516" i="9"/>
  <c r="P516" i="9"/>
  <c r="Q516" i="9"/>
  <c r="R516" i="9"/>
  <c r="S516" i="9"/>
  <c r="T516" i="9"/>
  <c r="U516" i="9"/>
  <c r="C519" i="9"/>
  <c r="E519" i="9"/>
  <c r="C520" i="9"/>
  <c r="E520" i="9"/>
  <c r="E518" i="9"/>
  <c r="C518" i="9"/>
  <c r="O758" i="9" l="1"/>
  <c r="O1177" i="9" s="1"/>
  <c r="S758" i="9"/>
  <c r="S1177" i="9" s="1"/>
  <c r="K758" i="9"/>
  <c r="K1177" i="9" s="1"/>
  <c r="R758" i="9"/>
  <c r="R1177" i="9" s="1"/>
  <c r="N758" i="9"/>
  <c r="N1177" i="9" s="1"/>
  <c r="J758" i="9"/>
  <c r="J1177" i="9" s="1"/>
  <c r="U758" i="9"/>
  <c r="U1177" i="9" s="1"/>
  <c r="Q758" i="9"/>
  <c r="Q1177" i="9" s="1"/>
  <c r="M758" i="9"/>
  <c r="M1177" i="9" s="1"/>
  <c r="I758" i="9"/>
  <c r="I1177" i="9" s="1"/>
  <c r="T758" i="9"/>
  <c r="T1177" i="9" s="1"/>
  <c r="P758" i="9"/>
  <c r="P1177" i="9" s="1"/>
  <c r="L758" i="9"/>
  <c r="L1177" i="9" s="1"/>
  <c r="H758" i="9"/>
  <c r="H1177" i="9" s="1"/>
  <c r="N734" i="9"/>
  <c r="F588" i="9"/>
  <c r="F524" i="9"/>
  <c r="F525" i="9"/>
  <c r="F526" i="9"/>
  <c r="N569" i="9"/>
  <c r="R556" i="9"/>
  <c r="N556" i="9"/>
  <c r="J556" i="9"/>
  <c r="T734" i="9"/>
  <c r="R569" i="9"/>
  <c r="Q734" i="9"/>
  <c r="V560" i="9"/>
  <c r="V566" i="9"/>
  <c r="S556" i="9"/>
  <c r="O556" i="9"/>
  <c r="K556" i="9"/>
  <c r="V558" i="9"/>
  <c r="I544" i="9"/>
  <c r="V516" i="9"/>
  <c r="Q515" i="9"/>
  <c r="M515" i="9"/>
  <c r="I515" i="9"/>
  <c r="V528" i="9"/>
  <c r="V527" i="9" s="1"/>
  <c r="J544" i="9"/>
  <c r="N544" i="9"/>
  <c r="R544" i="9"/>
  <c r="R734" i="9"/>
  <c r="M544" i="9"/>
  <c r="V545" i="9"/>
  <c r="V544" i="9" s="1"/>
  <c r="U734" i="9"/>
  <c r="T515" i="9"/>
  <c r="P515" i="9"/>
  <c r="L515" i="9"/>
  <c r="H515" i="9"/>
  <c r="G544" i="9"/>
  <c r="K544" i="9"/>
  <c r="O544" i="9"/>
  <c r="S544" i="9"/>
  <c r="S734" i="9"/>
  <c r="R515" i="9"/>
  <c r="J515" i="9"/>
  <c r="N515" i="9"/>
  <c r="S515" i="9"/>
  <c r="K515" i="9"/>
  <c r="O515" i="9"/>
  <c r="P544" i="9"/>
  <c r="P734" i="9"/>
  <c r="V563" i="9"/>
  <c r="V539" i="9"/>
  <c r="V538" i="9" s="1"/>
  <c r="V557" i="9"/>
  <c r="Q556" i="9"/>
  <c r="M556" i="9"/>
  <c r="I556" i="9"/>
  <c r="E558" i="9"/>
  <c r="D558" i="9"/>
  <c r="D528" i="9"/>
  <c r="D527" i="9" s="1"/>
  <c r="E528" i="9"/>
  <c r="F530" i="9"/>
  <c r="F531" i="9"/>
  <c r="F532" i="9"/>
  <c r="F537" i="9"/>
  <c r="T556" i="9"/>
  <c r="P556" i="9"/>
  <c r="E557" i="9"/>
  <c r="H556" i="9"/>
  <c r="O550" i="9"/>
  <c r="L556" i="9"/>
  <c r="F541" i="9"/>
  <c r="F564" i="9"/>
  <c r="D557" i="9"/>
  <c r="F578" i="9"/>
  <c r="C587" i="9"/>
  <c r="F562" i="9"/>
  <c r="U556" i="9"/>
  <c r="V556" i="9" s="1"/>
  <c r="E555" i="9"/>
  <c r="E554" i="9"/>
  <c r="E553" i="9"/>
  <c r="T550" i="9"/>
  <c r="D587" i="9"/>
  <c r="E587" i="9"/>
  <c r="R585" i="9"/>
  <c r="E585" i="9" s="1"/>
  <c r="C585" i="9"/>
  <c r="F586" i="9"/>
  <c r="D585" i="9"/>
  <c r="M579" i="9"/>
  <c r="F584" i="9"/>
  <c r="N579" i="9"/>
  <c r="O579" i="9"/>
  <c r="D582" i="9"/>
  <c r="C584" i="9"/>
  <c r="L579" i="9"/>
  <c r="D584" i="9"/>
  <c r="E582" i="9"/>
  <c r="F582" i="9"/>
  <c r="E583" i="9"/>
  <c r="R579" i="9"/>
  <c r="Q550" i="9"/>
  <c r="D555" i="9"/>
  <c r="D554" i="9"/>
  <c r="D553" i="9"/>
  <c r="P550" i="9"/>
  <c r="F555" i="9"/>
  <c r="F554" i="9"/>
  <c r="Q569" i="9"/>
  <c r="C576" i="9"/>
  <c r="D576" i="9"/>
  <c r="G569" i="9"/>
  <c r="O569" i="9"/>
  <c r="S569" i="9"/>
  <c r="H569" i="9"/>
  <c r="L569" i="9"/>
  <c r="P569" i="9"/>
  <c r="T569" i="9"/>
  <c r="V571" i="9"/>
  <c r="E573" i="9"/>
  <c r="V573" i="9"/>
  <c r="E576" i="9"/>
  <c r="F576" i="9" s="1"/>
  <c r="F577" i="9"/>
  <c r="V576" i="9"/>
  <c r="E571" i="9"/>
  <c r="E570" i="9"/>
  <c r="M569" i="9"/>
  <c r="V570" i="9"/>
  <c r="U569" i="9"/>
  <c r="I569" i="9"/>
  <c r="C570" i="9"/>
  <c r="C571" i="9"/>
  <c r="C573" i="9"/>
  <c r="J569" i="9"/>
  <c r="D570" i="9"/>
  <c r="D571" i="9"/>
  <c r="D573" i="9"/>
  <c r="K569" i="9"/>
  <c r="F574" i="9"/>
  <c r="F575" i="9"/>
  <c r="C555" i="9"/>
  <c r="F561" i="9"/>
  <c r="E566" i="9"/>
  <c r="F568" i="9"/>
  <c r="D566" i="9"/>
  <c r="F567" i="9"/>
  <c r="E563" i="9"/>
  <c r="F565" i="9"/>
  <c r="E560" i="9"/>
  <c r="C554" i="9"/>
  <c r="F549" i="9"/>
  <c r="D545" i="9"/>
  <c r="D544" i="9" s="1"/>
  <c r="Q544" i="9"/>
  <c r="U544" i="9"/>
  <c r="C545" i="9"/>
  <c r="C544" i="9" s="1"/>
  <c r="E545" i="9"/>
  <c r="F547" i="9"/>
  <c r="F548" i="9"/>
  <c r="U538" i="9"/>
  <c r="F542" i="9"/>
  <c r="F543" i="9"/>
  <c r="C539" i="9"/>
  <c r="C538" i="9" s="1"/>
  <c r="D539" i="9"/>
  <c r="D538" i="9" s="1"/>
  <c r="E539" i="9"/>
  <c r="E538" i="9" s="1"/>
  <c r="F536" i="9"/>
  <c r="C534" i="9"/>
  <c r="C533" i="9" s="1"/>
  <c r="D534" i="9"/>
  <c r="D533" i="9" s="1"/>
  <c r="E534" i="9"/>
  <c r="V534" i="9"/>
  <c r="V533" i="9" s="1"/>
  <c r="H527" i="9"/>
  <c r="L527" i="9"/>
  <c r="U527" i="9"/>
  <c r="C528" i="9"/>
  <c r="C527" i="9" s="1"/>
  <c r="E527" i="9"/>
  <c r="V522" i="9"/>
  <c r="V521" i="9" s="1"/>
  <c r="U521" i="9"/>
  <c r="E522" i="9"/>
  <c r="E521" i="9" s="1"/>
  <c r="D522" i="9"/>
  <c r="D521" i="9" s="1"/>
  <c r="H521" i="9"/>
  <c r="L521" i="9"/>
  <c r="C522" i="9"/>
  <c r="C521" i="9" s="1"/>
  <c r="E516" i="9"/>
  <c r="E515" i="9" s="1"/>
  <c r="D516" i="9"/>
  <c r="D515" i="9" s="1"/>
  <c r="U515" i="9"/>
  <c r="F519" i="9"/>
  <c r="F520" i="9"/>
  <c r="F518" i="9"/>
  <c r="V303" i="9"/>
  <c r="D1177" i="9" l="1"/>
  <c r="E1177" i="9"/>
  <c r="V1177" i="9"/>
  <c r="V758" i="9"/>
  <c r="D758" i="9"/>
  <c r="E758" i="9"/>
  <c r="F587" i="9"/>
  <c r="E556" i="9"/>
  <c r="D556" i="9"/>
  <c r="V734" i="9"/>
  <c r="F545" i="9"/>
  <c r="F544" i="9" s="1"/>
  <c r="F528" i="9"/>
  <c r="F527" i="9" s="1"/>
  <c r="F553" i="9"/>
  <c r="F585" i="9"/>
  <c r="K579" i="9"/>
  <c r="D583" i="9"/>
  <c r="F583" i="9"/>
  <c r="E580" i="9"/>
  <c r="E579" i="9" s="1"/>
  <c r="I579" i="9"/>
  <c r="F580" i="9"/>
  <c r="F579" i="9" s="1"/>
  <c r="J579" i="9"/>
  <c r="D580" i="9"/>
  <c r="D579" i="9" s="1"/>
  <c r="H579" i="9"/>
  <c r="L550" i="9"/>
  <c r="M550" i="9"/>
  <c r="R550" i="9"/>
  <c r="V569" i="9"/>
  <c r="F573" i="9"/>
  <c r="E569" i="9"/>
  <c r="F571" i="9"/>
  <c r="D569" i="9"/>
  <c r="C569" i="9"/>
  <c r="F570" i="9"/>
  <c r="C553" i="9"/>
  <c r="E544" i="9"/>
  <c r="F539" i="9"/>
  <c r="F538" i="9" s="1"/>
  <c r="F534" i="9"/>
  <c r="F533" i="9" s="1"/>
  <c r="E533" i="9"/>
  <c r="F522" i="9"/>
  <c r="F521" i="9" s="1"/>
  <c r="H363" i="9"/>
  <c r="H362" i="9" s="1"/>
  <c r="I363" i="9"/>
  <c r="I362" i="9" s="1"/>
  <c r="J363" i="9"/>
  <c r="J362" i="9" s="1"/>
  <c r="K363" i="9"/>
  <c r="K362" i="9" s="1"/>
  <c r="L363" i="9"/>
  <c r="L362" i="9" s="1"/>
  <c r="M363" i="9"/>
  <c r="M362" i="9" s="1"/>
  <c r="N363" i="9"/>
  <c r="N362" i="9" s="1"/>
  <c r="O363" i="9"/>
  <c r="O362" i="9" s="1"/>
  <c r="G363" i="9"/>
  <c r="G362" i="9" s="1"/>
  <c r="R372" i="9"/>
  <c r="V342" i="9"/>
  <c r="V340" i="9"/>
  <c r="V344" i="9"/>
  <c r="V350" i="9"/>
  <c r="V352" i="9"/>
  <c r="V358" i="9"/>
  <c r="V365" i="9"/>
  <c r="U365" i="9"/>
  <c r="U366" i="9" s="1"/>
  <c r="T365" i="9"/>
  <c r="T366" i="9" s="1"/>
  <c r="T371" i="9" s="1"/>
  <c r="S365" i="9"/>
  <c r="S366" i="9" s="1"/>
  <c r="C366" i="9" s="1"/>
  <c r="R365" i="9"/>
  <c r="Q365" i="9"/>
  <c r="P365" i="9"/>
  <c r="C364" i="9"/>
  <c r="D364" i="9"/>
  <c r="E364" i="9"/>
  <c r="U360" i="9"/>
  <c r="T360" i="9"/>
  <c r="S360" i="9"/>
  <c r="Q360" i="9"/>
  <c r="N360" i="9"/>
  <c r="M360" i="9"/>
  <c r="E361" i="9"/>
  <c r="K360" i="9"/>
  <c r="J360" i="9"/>
  <c r="I360" i="9"/>
  <c r="D361" i="9"/>
  <c r="P360" i="9"/>
  <c r="R360" i="9"/>
  <c r="O360" i="9"/>
  <c r="G360" i="9"/>
  <c r="U340" i="9"/>
  <c r="R340" i="9"/>
  <c r="Q340" i="9"/>
  <c r="N340" i="9"/>
  <c r="M340" i="9"/>
  <c r="J340" i="9"/>
  <c r="E341" i="9"/>
  <c r="D341" i="9"/>
  <c r="E359" i="9"/>
  <c r="D359" i="9"/>
  <c r="C359" i="9"/>
  <c r="U358" i="9"/>
  <c r="T358" i="9"/>
  <c r="S358" i="9"/>
  <c r="R358" i="9"/>
  <c r="Q358" i="9"/>
  <c r="P358" i="9"/>
  <c r="O358" i="9"/>
  <c r="N358" i="9"/>
  <c r="M358" i="9"/>
  <c r="L358" i="9"/>
  <c r="K358" i="9"/>
  <c r="J358" i="9"/>
  <c r="I358" i="9"/>
  <c r="H358" i="9"/>
  <c r="G358" i="9"/>
  <c r="T356" i="9"/>
  <c r="T354" i="9"/>
  <c r="E353" i="9"/>
  <c r="D353" i="9"/>
  <c r="C353" i="9"/>
  <c r="U352" i="9"/>
  <c r="T352" i="9"/>
  <c r="S352" i="9"/>
  <c r="R352" i="9"/>
  <c r="Q352" i="9"/>
  <c r="P352" i="9"/>
  <c r="O352" i="9"/>
  <c r="N352" i="9"/>
  <c r="M352" i="9"/>
  <c r="L352" i="9"/>
  <c r="K352" i="9"/>
  <c r="J352" i="9"/>
  <c r="I352" i="9"/>
  <c r="H352" i="9"/>
  <c r="G352" i="9"/>
  <c r="E351" i="9"/>
  <c r="D351" i="9"/>
  <c r="C351" i="9"/>
  <c r="U350" i="9"/>
  <c r="T350" i="9"/>
  <c r="S350" i="9"/>
  <c r="R350" i="9"/>
  <c r="Q350" i="9"/>
  <c r="P350" i="9"/>
  <c r="O350" i="9"/>
  <c r="N350" i="9"/>
  <c r="M350" i="9"/>
  <c r="L350" i="9"/>
  <c r="K350" i="9"/>
  <c r="J350" i="9"/>
  <c r="I350" i="9"/>
  <c r="H350" i="9"/>
  <c r="G350" i="9"/>
  <c r="T348" i="9"/>
  <c r="E345" i="9"/>
  <c r="D345" i="9"/>
  <c r="C345" i="9"/>
  <c r="U344" i="9"/>
  <c r="T344" i="9"/>
  <c r="S344" i="9"/>
  <c r="R344" i="9"/>
  <c r="Q344" i="9"/>
  <c r="P344" i="9"/>
  <c r="O344" i="9"/>
  <c r="N344" i="9"/>
  <c r="M344" i="9"/>
  <c r="L344" i="9"/>
  <c r="K344" i="9"/>
  <c r="J344" i="9"/>
  <c r="I344" i="9"/>
  <c r="H344" i="9"/>
  <c r="G344" i="9"/>
  <c r="E343" i="9"/>
  <c r="D343" i="9"/>
  <c r="C343" i="9"/>
  <c r="U342" i="9"/>
  <c r="T342" i="9"/>
  <c r="S342" i="9"/>
  <c r="R342" i="9"/>
  <c r="Q342" i="9"/>
  <c r="P342" i="9"/>
  <c r="O342" i="9"/>
  <c r="N342" i="9"/>
  <c r="M342" i="9"/>
  <c r="L342" i="9"/>
  <c r="K342" i="9"/>
  <c r="J342" i="9"/>
  <c r="I342" i="9"/>
  <c r="H342" i="9"/>
  <c r="G342" i="9"/>
  <c r="C341" i="9"/>
  <c r="T340" i="9"/>
  <c r="S340" i="9"/>
  <c r="P340" i="9"/>
  <c r="O340" i="9"/>
  <c r="L340" i="9"/>
  <c r="K340" i="9"/>
  <c r="G340" i="9"/>
  <c r="V316" i="9"/>
  <c r="V320" i="9"/>
  <c r="C326" i="9"/>
  <c r="D326" i="9"/>
  <c r="E326" i="9"/>
  <c r="V322" i="9"/>
  <c r="V333" i="9"/>
  <c r="V334" i="9"/>
  <c r="V335" i="9"/>
  <c r="T336" i="9"/>
  <c r="U336" i="9"/>
  <c r="C338" i="9"/>
  <c r="D338" i="9"/>
  <c r="E338" i="9"/>
  <c r="E335" i="9"/>
  <c r="D335" i="9"/>
  <c r="C335" i="9"/>
  <c r="C334" i="9"/>
  <c r="D334" i="9"/>
  <c r="E334" i="9"/>
  <c r="E333" i="9"/>
  <c r="D333" i="9"/>
  <c r="C333" i="9"/>
  <c r="H331" i="9"/>
  <c r="I331" i="9"/>
  <c r="J331" i="9"/>
  <c r="K331" i="9"/>
  <c r="L331" i="9"/>
  <c r="M331" i="9"/>
  <c r="N331" i="9"/>
  <c r="O331" i="9"/>
  <c r="P331" i="9"/>
  <c r="Q331" i="9"/>
  <c r="R331" i="9"/>
  <c r="S331" i="9"/>
  <c r="T331" i="9"/>
  <c r="U331" i="9"/>
  <c r="C328" i="9"/>
  <c r="D328" i="9"/>
  <c r="E328" i="9"/>
  <c r="H327" i="9"/>
  <c r="I327" i="9"/>
  <c r="J327" i="9"/>
  <c r="K327" i="9"/>
  <c r="L327" i="9"/>
  <c r="M327" i="9"/>
  <c r="N327" i="9"/>
  <c r="O327" i="9"/>
  <c r="P327" i="9"/>
  <c r="Q327" i="9"/>
  <c r="R327" i="9"/>
  <c r="S327" i="9"/>
  <c r="T327" i="9"/>
  <c r="U327" i="9"/>
  <c r="G327" i="9"/>
  <c r="C330" i="9"/>
  <c r="E330" i="9"/>
  <c r="E329" i="9"/>
  <c r="D329" i="9"/>
  <c r="C329" i="9"/>
  <c r="V319" i="9"/>
  <c r="D319" i="9"/>
  <c r="C319" i="9"/>
  <c r="E319" i="9"/>
  <c r="E323" i="9"/>
  <c r="D323" i="9"/>
  <c r="C323" i="9"/>
  <c r="U322" i="9"/>
  <c r="T322" i="9"/>
  <c r="S322" i="9"/>
  <c r="R322" i="9"/>
  <c r="Q322" i="9"/>
  <c r="P322" i="9"/>
  <c r="O322" i="9"/>
  <c r="N322" i="9"/>
  <c r="M322" i="9"/>
  <c r="L322" i="9"/>
  <c r="K322" i="9"/>
  <c r="J322" i="9"/>
  <c r="I322" i="9"/>
  <c r="H322" i="9"/>
  <c r="G322" i="9"/>
  <c r="E321" i="9"/>
  <c r="D321" i="9"/>
  <c r="C321" i="9"/>
  <c r="U320" i="9"/>
  <c r="T320" i="9"/>
  <c r="S320" i="9"/>
  <c r="R320" i="9"/>
  <c r="Q320" i="9"/>
  <c r="P320" i="9"/>
  <c r="O320" i="9"/>
  <c r="N320" i="9"/>
  <c r="M320" i="9"/>
  <c r="L320" i="9"/>
  <c r="K320" i="9"/>
  <c r="J320" i="9"/>
  <c r="I320" i="9"/>
  <c r="H320" i="9"/>
  <c r="G320" i="9"/>
  <c r="U318" i="9"/>
  <c r="T318" i="9"/>
  <c r="S318" i="9"/>
  <c r="R318" i="9"/>
  <c r="Q318" i="9"/>
  <c r="P318" i="9"/>
  <c r="O318" i="9"/>
  <c r="N318" i="9"/>
  <c r="M318" i="9"/>
  <c r="L318" i="9"/>
  <c r="K318" i="9"/>
  <c r="J318" i="9"/>
  <c r="I318" i="9"/>
  <c r="H318" i="9"/>
  <c r="G318" i="9"/>
  <c r="E317" i="9"/>
  <c r="D317" i="9"/>
  <c r="C317" i="9"/>
  <c r="U316" i="9"/>
  <c r="T316" i="9"/>
  <c r="S316" i="9"/>
  <c r="R316" i="9"/>
  <c r="Q316" i="9"/>
  <c r="P316" i="9"/>
  <c r="O316" i="9"/>
  <c r="N316" i="9"/>
  <c r="M316" i="9"/>
  <c r="L316" i="9"/>
  <c r="K316" i="9"/>
  <c r="J316" i="9"/>
  <c r="I316" i="9"/>
  <c r="H316" i="9"/>
  <c r="G316" i="9"/>
  <c r="V314" i="9"/>
  <c r="V310" i="9"/>
  <c r="I312" i="9"/>
  <c r="J312" i="9"/>
  <c r="K312" i="9"/>
  <c r="L312" i="9"/>
  <c r="M312" i="9"/>
  <c r="N312" i="9"/>
  <c r="O312" i="9"/>
  <c r="P312" i="9"/>
  <c r="Q312" i="9"/>
  <c r="R312" i="9"/>
  <c r="S312" i="9"/>
  <c r="T312" i="9"/>
  <c r="U312" i="9"/>
  <c r="C314" i="9"/>
  <c r="D314" i="9"/>
  <c r="E314" i="9"/>
  <c r="E315" i="9"/>
  <c r="D315" i="9"/>
  <c r="C315" i="9"/>
  <c r="I305" i="9"/>
  <c r="E310" i="9"/>
  <c r="D310" i="9"/>
  <c r="C310" i="9"/>
  <c r="U309" i="9"/>
  <c r="T309" i="9"/>
  <c r="S309" i="9"/>
  <c r="R309" i="9"/>
  <c r="Q309" i="9"/>
  <c r="P309" i="9"/>
  <c r="O309" i="9"/>
  <c r="N309" i="9"/>
  <c r="M309" i="9"/>
  <c r="L309" i="9"/>
  <c r="K309" i="9"/>
  <c r="J309" i="9"/>
  <c r="I309" i="9"/>
  <c r="H309" i="9"/>
  <c r="G309" i="9"/>
  <c r="V308" i="9"/>
  <c r="E308" i="9"/>
  <c r="D308" i="9"/>
  <c r="C308" i="9"/>
  <c r="U307" i="9"/>
  <c r="T307" i="9"/>
  <c r="S307" i="9"/>
  <c r="R307" i="9"/>
  <c r="Q307" i="9"/>
  <c r="P307" i="9"/>
  <c r="O307" i="9"/>
  <c r="N307" i="9"/>
  <c r="M307" i="9"/>
  <c r="L307" i="9"/>
  <c r="K307" i="9"/>
  <c r="J307" i="9"/>
  <c r="I307" i="9"/>
  <c r="H307" i="9"/>
  <c r="G307" i="9"/>
  <c r="V306" i="9"/>
  <c r="E306" i="9"/>
  <c r="D306" i="9"/>
  <c r="C306" i="9"/>
  <c r="U305" i="9"/>
  <c r="T305" i="9"/>
  <c r="S305" i="9"/>
  <c r="R305" i="9"/>
  <c r="Q305" i="9"/>
  <c r="P305" i="9"/>
  <c r="O305" i="9"/>
  <c r="N305" i="9"/>
  <c r="M305" i="9"/>
  <c r="L305" i="9"/>
  <c r="K305" i="9"/>
  <c r="J305" i="9"/>
  <c r="H305" i="9"/>
  <c r="G305" i="9"/>
  <c r="U303" i="9"/>
  <c r="V302" i="9" s="1"/>
  <c r="T303" i="9"/>
  <c r="S303" i="9"/>
  <c r="T301" i="9"/>
  <c r="S311" i="9" l="1"/>
  <c r="R311" i="9"/>
  <c r="T311" i="9"/>
  <c r="P311" i="9"/>
  <c r="U311" i="9"/>
  <c r="I311" i="9"/>
  <c r="Q325" i="9"/>
  <c r="Q324" i="9" s="1"/>
  <c r="M325" i="9"/>
  <c r="M324" i="9" s="1"/>
  <c r="I325" i="9"/>
  <c r="I324" i="9" s="1"/>
  <c r="S325" i="9"/>
  <c r="S324" i="9" s="1"/>
  <c r="O325" i="9"/>
  <c r="O324" i="9" s="1"/>
  <c r="K325" i="9"/>
  <c r="K324" i="9" s="1"/>
  <c r="R325" i="9"/>
  <c r="R324" i="9" s="1"/>
  <c r="N325" i="9"/>
  <c r="N511" i="9" s="1"/>
  <c r="J325" i="9"/>
  <c r="J324" i="9" s="1"/>
  <c r="U325" i="9"/>
  <c r="T325" i="9"/>
  <c r="T324" i="9" s="1"/>
  <c r="P325" i="9"/>
  <c r="P324" i="9" s="1"/>
  <c r="L325" i="9"/>
  <c r="L324" i="9" s="1"/>
  <c r="H325" i="9"/>
  <c r="M311" i="9"/>
  <c r="L311" i="9"/>
  <c r="O311" i="9"/>
  <c r="K311" i="9"/>
  <c r="N311" i="9"/>
  <c r="J311" i="9"/>
  <c r="C580" i="9"/>
  <c r="C579" i="9" s="1"/>
  <c r="G579" i="9"/>
  <c r="C583" i="9"/>
  <c r="D551" i="9"/>
  <c r="D550" i="9" s="1"/>
  <c r="H550" i="9"/>
  <c r="E551" i="9"/>
  <c r="E550" i="9" s="1"/>
  <c r="I550" i="9"/>
  <c r="K550" i="9"/>
  <c r="N550" i="9"/>
  <c r="F569" i="9"/>
  <c r="D371" i="9"/>
  <c r="T372" i="9"/>
  <c r="T363" i="9" s="1"/>
  <c r="U371" i="9"/>
  <c r="E366" i="9"/>
  <c r="F366" i="9" s="1"/>
  <c r="V331" i="9"/>
  <c r="F333" i="9"/>
  <c r="S371" i="9"/>
  <c r="R363" i="9"/>
  <c r="Q372" i="9"/>
  <c r="P372" i="9"/>
  <c r="D365" i="9"/>
  <c r="E365" i="9"/>
  <c r="C365" i="9"/>
  <c r="V366" i="9"/>
  <c r="D366" i="9"/>
  <c r="F308" i="9"/>
  <c r="V309" i="9"/>
  <c r="F323" i="9"/>
  <c r="V312" i="9"/>
  <c r="F353" i="9"/>
  <c r="F314" i="9"/>
  <c r="F329" i="9"/>
  <c r="F330" i="9"/>
  <c r="E350" i="9"/>
  <c r="F351" i="9"/>
  <c r="L360" i="9"/>
  <c r="E360" i="9" s="1"/>
  <c r="H360" i="9"/>
  <c r="D360" i="9" s="1"/>
  <c r="C360" i="9"/>
  <c r="C361" i="9"/>
  <c r="F361" i="9" s="1"/>
  <c r="C322" i="9"/>
  <c r="C342" i="9"/>
  <c r="D342" i="9"/>
  <c r="E358" i="9"/>
  <c r="F359" i="9"/>
  <c r="F334" i="9"/>
  <c r="F335" i="9"/>
  <c r="E344" i="9"/>
  <c r="C350" i="9"/>
  <c r="C352" i="9"/>
  <c r="C358" i="9"/>
  <c r="D358" i="9"/>
  <c r="E352" i="9"/>
  <c r="D352" i="9"/>
  <c r="D350" i="9"/>
  <c r="C344" i="9"/>
  <c r="D344" i="9"/>
  <c r="F345" i="9"/>
  <c r="E342" i="9"/>
  <c r="F343" i="9"/>
  <c r="F341" i="9"/>
  <c r="C340" i="9"/>
  <c r="H340" i="9"/>
  <c r="D340" i="9" s="1"/>
  <c r="I340" i="9"/>
  <c r="E340" i="9" s="1"/>
  <c r="E316" i="9"/>
  <c r="C320" i="9"/>
  <c r="E336" i="9"/>
  <c r="F338" i="9"/>
  <c r="E331" i="9"/>
  <c r="D331" i="9"/>
  <c r="D327" i="9"/>
  <c r="E327" i="9"/>
  <c r="C327" i="9"/>
  <c r="C316" i="9"/>
  <c r="D322" i="9"/>
  <c r="E322" i="9"/>
  <c r="D320" i="9"/>
  <c r="E320" i="9"/>
  <c r="F321" i="9"/>
  <c r="D318" i="9"/>
  <c r="E318" i="9"/>
  <c r="V318" i="9"/>
  <c r="F319" i="9"/>
  <c r="C318" i="9"/>
  <c r="D316" i="9"/>
  <c r="F317" i="9"/>
  <c r="E309" i="9"/>
  <c r="C307" i="9"/>
  <c r="D307" i="9"/>
  <c r="F310" i="9"/>
  <c r="E312" i="9"/>
  <c r="E311" i="9" s="1"/>
  <c r="Q311" i="9"/>
  <c r="F315" i="9"/>
  <c r="C309" i="9"/>
  <c r="D309" i="9"/>
  <c r="E307" i="9"/>
  <c r="V307" i="9"/>
  <c r="D305" i="9"/>
  <c r="F306" i="9"/>
  <c r="E305" i="9"/>
  <c r="V305" i="9"/>
  <c r="C305" i="9"/>
  <c r="U301" i="9"/>
  <c r="S301" i="9"/>
  <c r="V311" i="9" l="1"/>
  <c r="F344" i="9"/>
  <c r="N745" i="9"/>
  <c r="N1157" i="9" s="1"/>
  <c r="K745" i="9"/>
  <c r="K1157" i="9" s="1"/>
  <c r="I745" i="9"/>
  <c r="I1157" i="9" s="1"/>
  <c r="T745" i="9"/>
  <c r="T1157" i="9" s="1"/>
  <c r="R745" i="9"/>
  <c r="R1157" i="9" s="1"/>
  <c r="O745" i="9"/>
  <c r="O1157" i="9" s="1"/>
  <c r="M745" i="9"/>
  <c r="M1157" i="9" s="1"/>
  <c r="J745" i="9"/>
  <c r="J1157" i="9" s="1"/>
  <c r="L745" i="9"/>
  <c r="L1157" i="9" s="1"/>
  <c r="F320" i="9"/>
  <c r="V325" i="9"/>
  <c r="U324" i="9"/>
  <c r="N324" i="9"/>
  <c r="R511" i="9"/>
  <c r="R739" i="9" s="1"/>
  <c r="M511" i="9"/>
  <c r="J511" i="9"/>
  <c r="K511" i="9"/>
  <c r="R362" i="9"/>
  <c r="L511" i="9"/>
  <c r="O511" i="9"/>
  <c r="T362" i="9"/>
  <c r="T511" i="9"/>
  <c r="T739" i="9" s="1"/>
  <c r="G550" i="9"/>
  <c r="C551" i="9"/>
  <c r="C550" i="9" s="1"/>
  <c r="J550" i="9"/>
  <c r="F551" i="9"/>
  <c r="F550" i="9" s="1"/>
  <c r="E325" i="9"/>
  <c r="E324" i="9" s="1"/>
  <c r="V363" i="9"/>
  <c r="V362" i="9" s="1"/>
  <c r="V371" i="9"/>
  <c r="V372" i="9" s="1"/>
  <c r="S372" i="9"/>
  <c r="C372" i="9" s="1"/>
  <c r="C371" i="9"/>
  <c r="P363" i="9"/>
  <c r="P745" i="9" s="1"/>
  <c r="P1157" i="9" s="1"/>
  <c r="D372" i="9"/>
  <c r="D363" i="9" s="1"/>
  <c r="Q363" i="9"/>
  <c r="Q745" i="9" s="1"/>
  <c r="Q1157" i="9" s="1"/>
  <c r="E371" i="9"/>
  <c r="U372" i="9"/>
  <c r="F365" i="9"/>
  <c r="F322" i="9"/>
  <c r="F309" i="9"/>
  <c r="F350" i="9"/>
  <c r="F352" i="9"/>
  <c r="F316" i="9"/>
  <c r="F342" i="9"/>
  <c r="F360" i="9"/>
  <c r="F358" i="9"/>
  <c r="F340" i="9"/>
  <c r="F327" i="9"/>
  <c r="F318" i="9"/>
  <c r="F307" i="9"/>
  <c r="F305" i="9"/>
  <c r="V301" i="9"/>
  <c r="F371" i="9" l="1"/>
  <c r="C363" i="9"/>
  <c r="Q362" i="9"/>
  <c r="D362" i="9" s="1"/>
  <c r="Q511" i="9"/>
  <c r="Q739" i="9" s="1"/>
  <c r="P362" i="9"/>
  <c r="P511" i="9"/>
  <c r="P739" i="9" s="1"/>
  <c r="U363" i="9"/>
  <c r="U745" i="9" s="1"/>
  <c r="U1157" i="9" s="1"/>
  <c r="E372" i="9"/>
  <c r="S363" i="9"/>
  <c r="S745" i="9" s="1"/>
  <c r="S1157" i="9" s="1"/>
  <c r="V1157" i="9" l="1"/>
  <c r="E1157" i="9"/>
  <c r="V745" i="9"/>
  <c r="E745" i="9"/>
  <c r="U362" i="9"/>
  <c r="E362" i="9" s="1"/>
  <c r="U511" i="9"/>
  <c r="U739" i="9" s="1"/>
  <c r="S362" i="9"/>
  <c r="C362" i="9" s="1"/>
  <c r="S511" i="9"/>
  <c r="S739" i="9" s="1"/>
  <c r="F372" i="9"/>
  <c r="E363" i="9"/>
  <c r="F363" i="9" s="1"/>
  <c r="V739" i="9" l="1"/>
  <c r="F362" i="9"/>
  <c r="V511" i="9"/>
  <c r="V730" i="9"/>
  <c r="V729" i="9" s="1"/>
  <c r="E730" i="9"/>
  <c r="E729" i="9" s="1"/>
  <c r="D730" i="9"/>
  <c r="D729" i="9" s="1"/>
  <c r="C730" i="9"/>
  <c r="C729" i="9" s="1"/>
  <c r="U729" i="9"/>
  <c r="T729" i="9"/>
  <c r="S729" i="9"/>
  <c r="R729" i="9"/>
  <c r="Q729" i="9"/>
  <c r="P729" i="9"/>
  <c r="O729" i="9"/>
  <c r="N729" i="9"/>
  <c r="M729" i="9"/>
  <c r="L729" i="9"/>
  <c r="K729" i="9"/>
  <c r="J729" i="9"/>
  <c r="I729" i="9"/>
  <c r="H729" i="9"/>
  <c r="G729" i="9"/>
  <c r="V728" i="9"/>
  <c r="V727" i="9" s="1"/>
  <c r="E728" i="9"/>
  <c r="D728" i="9"/>
  <c r="D727" i="9" s="1"/>
  <c r="C728" i="9"/>
  <c r="C727" i="9" s="1"/>
  <c r="U727" i="9"/>
  <c r="T727" i="9"/>
  <c r="S727" i="9"/>
  <c r="R727" i="9"/>
  <c r="Q727" i="9"/>
  <c r="P727" i="9"/>
  <c r="O727" i="9"/>
  <c r="N727" i="9"/>
  <c r="M727" i="9"/>
  <c r="L727" i="9"/>
  <c r="K727" i="9"/>
  <c r="J727" i="9"/>
  <c r="I727" i="9"/>
  <c r="H727" i="9"/>
  <c r="G727" i="9"/>
  <c r="V726" i="9"/>
  <c r="V725" i="9" s="1"/>
  <c r="E726" i="9"/>
  <c r="D726" i="9"/>
  <c r="D725" i="9" s="1"/>
  <c r="C726" i="9"/>
  <c r="C725" i="9" s="1"/>
  <c r="U725" i="9"/>
  <c r="T725" i="9"/>
  <c r="S725" i="9"/>
  <c r="R725" i="9"/>
  <c r="Q725" i="9"/>
  <c r="P725" i="9"/>
  <c r="O725" i="9"/>
  <c r="N725" i="9"/>
  <c r="M725" i="9"/>
  <c r="L725" i="9"/>
  <c r="K725" i="9"/>
  <c r="J725" i="9"/>
  <c r="I725" i="9"/>
  <c r="H725" i="9"/>
  <c r="G725" i="9"/>
  <c r="V723" i="9"/>
  <c r="E724" i="9"/>
  <c r="D724" i="9"/>
  <c r="D723" i="9" s="1"/>
  <c r="C724" i="9"/>
  <c r="C723" i="9" s="1"/>
  <c r="U723" i="9"/>
  <c r="T723" i="9"/>
  <c r="S723" i="9"/>
  <c r="R723" i="9"/>
  <c r="Q723" i="9"/>
  <c r="P723" i="9"/>
  <c r="O723" i="9"/>
  <c r="N723" i="9"/>
  <c r="M723" i="9"/>
  <c r="L723" i="9"/>
  <c r="K723" i="9"/>
  <c r="J723" i="9"/>
  <c r="I723" i="9"/>
  <c r="H723" i="9"/>
  <c r="G723" i="9"/>
  <c r="V722" i="9"/>
  <c r="V721" i="9" s="1"/>
  <c r="E722" i="9"/>
  <c r="D722" i="9"/>
  <c r="D721" i="9" s="1"/>
  <c r="C722" i="9"/>
  <c r="U721" i="9"/>
  <c r="T721" i="9"/>
  <c r="S721" i="9"/>
  <c r="R721" i="9"/>
  <c r="Q721" i="9"/>
  <c r="P721" i="9"/>
  <c r="O721" i="9"/>
  <c r="N721" i="9"/>
  <c r="M721" i="9"/>
  <c r="L721" i="9"/>
  <c r="K721" i="9"/>
  <c r="J721" i="9"/>
  <c r="I721" i="9"/>
  <c r="H721" i="9"/>
  <c r="G721" i="9"/>
  <c r="C721" i="9"/>
  <c r="V720" i="9"/>
  <c r="V719" i="9" s="1"/>
  <c r="E720" i="9"/>
  <c r="E719" i="9" s="1"/>
  <c r="D720" i="9"/>
  <c r="D719" i="9" s="1"/>
  <c r="C720" i="9"/>
  <c r="C719" i="9" s="1"/>
  <c r="U719" i="9"/>
  <c r="T719" i="9"/>
  <c r="S719" i="9"/>
  <c r="R719" i="9"/>
  <c r="Q719" i="9"/>
  <c r="P719" i="9"/>
  <c r="O719" i="9"/>
  <c r="N719" i="9"/>
  <c r="M719" i="9"/>
  <c r="L719" i="9"/>
  <c r="K719" i="9"/>
  <c r="J719" i="9"/>
  <c r="I719" i="9"/>
  <c r="H719" i="9"/>
  <c r="G719" i="9"/>
  <c r="F722" i="9" l="1"/>
  <c r="F728" i="9"/>
  <c r="E725" i="9"/>
  <c r="F725" i="9" s="1"/>
  <c r="F724" i="9"/>
  <c r="F726" i="9"/>
  <c r="E721" i="9"/>
  <c r="F721" i="9" s="1"/>
  <c r="F729" i="9"/>
  <c r="F730" i="9"/>
  <c r="E727" i="9"/>
  <c r="F727" i="9" s="1"/>
  <c r="E723" i="9"/>
  <c r="F723" i="9" s="1"/>
  <c r="F719" i="9"/>
  <c r="F720" i="9"/>
  <c r="V718" i="9"/>
  <c r="V717" i="9" s="1"/>
  <c r="V714" i="9"/>
  <c r="V713" i="9" s="1"/>
  <c r="V716" i="9"/>
  <c r="V715" i="9" s="1"/>
  <c r="E718" i="9"/>
  <c r="D718" i="9"/>
  <c r="D717" i="9" s="1"/>
  <c r="C718" i="9"/>
  <c r="U717" i="9"/>
  <c r="T717" i="9"/>
  <c r="S717" i="9"/>
  <c r="R717" i="9"/>
  <c r="Q717" i="9"/>
  <c r="P717" i="9"/>
  <c r="O717" i="9"/>
  <c r="N717" i="9"/>
  <c r="M717" i="9"/>
  <c r="L717" i="9"/>
  <c r="K717" i="9"/>
  <c r="J717" i="9"/>
  <c r="I717" i="9"/>
  <c r="H717" i="9"/>
  <c r="G717" i="9"/>
  <c r="C717" i="9"/>
  <c r="E716" i="9"/>
  <c r="D716" i="9"/>
  <c r="D715" i="9" s="1"/>
  <c r="C716" i="9"/>
  <c r="C715" i="9" s="1"/>
  <c r="U715" i="9"/>
  <c r="T715" i="9"/>
  <c r="S715" i="9"/>
  <c r="R715" i="9"/>
  <c r="Q715" i="9"/>
  <c r="P715" i="9"/>
  <c r="O715" i="9"/>
  <c r="N715" i="9"/>
  <c r="M715" i="9"/>
  <c r="L715" i="9"/>
  <c r="K715" i="9"/>
  <c r="J715" i="9"/>
  <c r="I715" i="9"/>
  <c r="H715" i="9"/>
  <c r="G715" i="9"/>
  <c r="E714" i="9"/>
  <c r="E713" i="9" s="1"/>
  <c r="D714" i="9"/>
  <c r="D713" i="9" s="1"/>
  <c r="C714" i="9"/>
  <c r="C713" i="9" s="1"/>
  <c r="U713" i="9"/>
  <c r="T713" i="9"/>
  <c r="S713" i="9"/>
  <c r="R713" i="9"/>
  <c r="Q713" i="9"/>
  <c r="P713" i="9"/>
  <c r="O713" i="9"/>
  <c r="N713" i="9"/>
  <c r="M713" i="9"/>
  <c r="L713" i="9"/>
  <c r="K713" i="9"/>
  <c r="J713" i="9"/>
  <c r="I713" i="9"/>
  <c r="H713" i="9"/>
  <c r="G713" i="9"/>
  <c r="C704" i="9"/>
  <c r="D704" i="9"/>
  <c r="E704" i="9"/>
  <c r="V703" i="9"/>
  <c r="V702" i="9" s="1"/>
  <c r="V704" i="9"/>
  <c r="G702" i="9"/>
  <c r="E703" i="9"/>
  <c r="D703" i="9"/>
  <c r="C703" i="9"/>
  <c r="V701" i="9"/>
  <c r="V700" i="9" s="1"/>
  <c r="E701" i="9"/>
  <c r="D701" i="9"/>
  <c r="D700" i="9" s="1"/>
  <c r="C701" i="9"/>
  <c r="C700" i="9" s="1"/>
  <c r="U700" i="9"/>
  <c r="T700" i="9"/>
  <c r="S700" i="9"/>
  <c r="R700" i="9"/>
  <c r="Q700" i="9"/>
  <c r="P700" i="9"/>
  <c r="O700" i="9"/>
  <c r="N700" i="9"/>
  <c r="M700" i="9"/>
  <c r="L700" i="9"/>
  <c r="K700" i="9"/>
  <c r="J700" i="9"/>
  <c r="I700" i="9"/>
  <c r="H700" i="9"/>
  <c r="G700" i="9"/>
  <c r="V699" i="9"/>
  <c r="V698" i="9" s="1"/>
  <c r="V697" i="9"/>
  <c r="V696" i="9" s="1"/>
  <c r="D699" i="9"/>
  <c r="D698" i="9" s="1"/>
  <c r="C699" i="9"/>
  <c r="C698" i="9" s="1"/>
  <c r="T698" i="9"/>
  <c r="S698" i="9"/>
  <c r="R698" i="9"/>
  <c r="Q698" i="9"/>
  <c r="P698" i="9"/>
  <c r="O698" i="9"/>
  <c r="N698" i="9"/>
  <c r="M698" i="9"/>
  <c r="L698" i="9"/>
  <c r="K698" i="9"/>
  <c r="J698" i="9"/>
  <c r="I698" i="9"/>
  <c r="H698" i="9"/>
  <c r="G698" i="9"/>
  <c r="D697" i="9"/>
  <c r="D696" i="9" s="1"/>
  <c r="C697" i="9"/>
  <c r="C696" i="9" s="1"/>
  <c r="T696" i="9"/>
  <c r="S696" i="9"/>
  <c r="R696" i="9"/>
  <c r="Q696" i="9"/>
  <c r="P696" i="9"/>
  <c r="O696" i="9"/>
  <c r="N696" i="9"/>
  <c r="M696" i="9"/>
  <c r="L696" i="9"/>
  <c r="K696" i="9"/>
  <c r="J696" i="9"/>
  <c r="I696" i="9"/>
  <c r="H696" i="9"/>
  <c r="G696" i="9"/>
  <c r="V695" i="9"/>
  <c r="V694" i="9" s="1"/>
  <c r="V693" i="9"/>
  <c r="V692" i="9" s="1"/>
  <c r="E695" i="9"/>
  <c r="E694" i="9" s="1"/>
  <c r="D695" i="9"/>
  <c r="D694" i="9" s="1"/>
  <c r="C695" i="9"/>
  <c r="C694" i="9" s="1"/>
  <c r="U694" i="9"/>
  <c r="T694" i="9"/>
  <c r="S694" i="9"/>
  <c r="R694" i="9"/>
  <c r="Q694" i="9"/>
  <c r="P694" i="9"/>
  <c r="O694" i="9"/>
  <c r="N694" i="9"/>
  <c r="M694" i="9"/>
  <c r="L694" i="9"/>
  <c r="K694" i="9"/>
  <c r="J694" i="9"/>
  <c r="I694" i="9"/>
  <c r="H694" i="9"/>
  <c r="G694" i="9"/>
  <c r="E693" i="9"/>
  <c r="D693" i="9"/>
  <c r="D692" i="9" s="1"/>
  <c r="C693" i="9"/>
  <c r="C692" i="9" s="1"/>
  <c r="U692" i="9"/>
  <c r="T692" i="9"/>
  <c r="S692" i="9"/>
  <c r="R692" i="9"/>
  <c r="Q692" i="9"/>
  <c r="P692" i="9"/>
  <c r="O692" i="9"/>
  <c r="N692" i="9"/>
  <c r="M692" i="9"/>
  <c r="L692" i="9"/>
  <c r="K692" i="9"/>
  <c r="J692" i="9"/>
  <c r="I692" i="9"/>
  <c r="H692" i="9"/>
  <c r="G692" i="9"/>
  <c r="H689" i="9"/>
  <c r="I689" i="9"/>
  <c r="J689" i="9"/>
  <c r="K689" i="9"/>
  <c r="L689" i="9"/>
  <c r="M689" i="9"/>
  <c r="N689" i="9"/>
  <c r="O689" i="9"/>
  <c r="P689" i="9"/>
  <c r="Q689" i="9"/>
  <c r="R689" i="9"/>
  <c r="S689" i="9"/>
  <c r="T689" i="9"/>
  <c r="U689" i="9"/>
  <c r="G689" i="9"/>
  <c r="C691" i="9"/>
  <c r="D691" i="9"/>
  <c r="E691" i="9"/>
  <c r="I686" i="9"/>
  <c r="J686" i="9"/>
  <c r="K686" i="9"/>
  <c r="L686" i="9"/>
  <c r="M686" i="9"/>
  <c r="N686" i="9"/>
  <c r="O686" i="9"/>
  <c r="P686" i="9"/>
  <c r="Q686" i="9"/>
  <c r="R686" i="9"/>
  <c r="S686" i="9"/>
  <c r="T686" i="9"/>
  <c r="U686" i="9"/>
  <c r="G686" i="9"/>
  <c r="H686" i="9"/>
  <c r="V689" i="9"/>
  <c r="E690" i="9"/>
  <c r="D690" i="9"/>
  <c r="C690" i="9"/>
  <c r="E688" i="9"/>
  <c r="D688" i="9"/>
  <c r="C688" i="9"/>
  <c r="E687" i="9"/>
  <c r="D687" i="9"/>
  <c r="C687" i="9"/>
  <c r="V686" i="9"/>
  <c r="E685" i="9"/>
  <c r="D685" i="9"/>
  <c r="D684" i="9" s="1"/>
  <c r="C685" i="9"/>
  <c r="C684" i="9" s="1"/>
  <c r="V684" i="9"/>
  <c r="U684" i="9"/>
  <c r="T684" i="9"/>
  <c r="S684" i="9"/>
  <c r="R684" i="9"/>
  <c r="Q684" i="9"/>
  <c r="P684" i="9"/>
  <c r="O684" i="9"/>
  <c r="N684" i="9"/>
  <c r="M684" i="9"/>
  <c r="L684" i="9"/>
  <c r="K684" i="9"/>
  <c r="J684" i="9"/>
  <c r="I684" i="9"/>
  <c r="H684" i="9"/>
  <c r="G684" i="9"/>
  <c r="V683" i="9"/>
  <c r="V682" i="9" s="1"/>
  <c r="V681" i="9"/>
  <c r="V680" i="9" s="1"/>
  <c r="V679" i="9"/>
  <c r="E683" i="9"/>
  <c r="E682" i="9" s="1"/>
  <c r="D683" i="9"/>
  <c r="D682" i="9" s="1"/>
  <c r="C683" i="9"/>
  <c r="C682" i="9" s="1"/>
  <c r="U682" i="9"/>
  <c r="T682" i="9"/>
  <c r="S682" i="9"/>
  <c r="R682" i="9"/>
  <c r="Q682" i="9"/>
  <c r="P682" i="9"/>
  <c r="O682" i="9"/>
  <c r="N682" i="9"/>
  <c r="M682" i="9"/>
  <c r="L682" i="9"/>
  <c r="K682" i="9"/>
  <c r="J682" i="9"/>
  <c r="I682" i="9"/>
  <c r="H682" i="9"/>
  <c r="G682" i="9"/>
  <c r="E681" i="9"/>
  <c r="E680" i="9" s="1"/>
  <c r="D681" i="9"/>
  <c r="D680" i="9" s="1"/>
  <c r="C681" i="9"/>
  <c r="C680" i="9" s="1"/>
  <c r="U680" i="9"/>
  <c r="T680" i="9"/>
  <c r="S680" i="9"/>
  <c r="R680" i="9"/>
  <c r="Q680" i="9"/>
  <c r="P680" i="9"/>
  <c r="O680" i="9"/>
  <c r="N680" i="9"/>
  <c r="M680" i="9"/>
  <c r="L680" i="9"/>
  <c r="K680" i="9"/>
  <c r="J680" i="9"/>
  <c r="I680" i="9"/>
  <c r="H680" i="9"/>
  <c r="G680" i="9"/>
  <c r="E679" i="9"/>
  <c r="D679" i="9"/>
  <c r="D678" i="9" s="1"/>
  <c r="C679" i="9"/>
  <c r="C678" i="9" s="1"/>
  <c r="V678" i="9"/>
  <c r="U678" i="9"/>
  <c r="T678" i="9"/>
  <c r="S678" i="9"/>
  <c r="R678" i="9"/>
  <c r="Q678" i="9"/>
  <c r="P678" i="9"/>
  <c r="O678" i="9"/>
  <c r="N678" i="9"/>
  <c r="M678" i="9"/>
  <c r="L678" i="9"/>
  <c r="K678" i="9"/>
  <c r="J678" i="9"/>
  <c r="I678" i="9"/>
  <c r="H678" i="9"/>
  <c r="G678" i="9"/>
  <c r="F701" i="9" l="1"/>
  <c r="F700" i="9" s="1"/>
  <c r="C702" i="9"/>
  <c r="F687" i="9"/>
  <c r="F686" i="9" s="1"/>
  <c r="F690" i="9"/>
  <c r="F691" i="9"/>
  <c r="F693" i="9"/>
  <c r="F692" i="9" s="1"/>
  <c r="C689" i="9"/>
  <c r="D686" i="9"/>
  <c r="F679" i="9"/>
  <c r="F685" i="9"/>
  <c r="F684" i="9" s="1"/>
  <c r="E686" i="9"/>
  <c r="E692" i="9"/>
  <c r="E700" i="9"/>
  <c r="E684" i="9"/>
  <c r="C686" i="9"/>
  <c r="D689" i="9"/>
  <c r="F681" i="9"/>
  <c r="F680" i="9" s="1"/>
  <c r="F688" i="9"/>
  <c r="E689" i="9"/>
  <c r="F689" i="9" s="1"/>
  <c r="D702" i="9"/>
  <c r="E717" i="9"/>
  <c r="F717" i="9" s="1"/>
  <c r="F718" i="9"/>
  <c r="F683" i="9"/>
  <c r="F703" i="9"/>
  <c r="E702" i="9"/>
  <c r="F716" i="9"/>
  <c r="F704" i="9"/>
  <c r="E715" i="9"/>
  <c r="F715" i="9" s="1"/>
  <c r="E678" i="9"/>
  <c r="F678" i="9" s="1"/>
  <c r="F714" i="9"/>
  <c r="F682" i="9"/>
  <c r="F713" i="9"/>
  <c r="U698" i="9"/>
  <c r="E699" i="9"/>
  <c r="E697" i="9"/>
  <c r="U696" i="9"/>
  <c r="F695" i="9"/>
  <c r="F694" i="9" s="1"/>
  <c r="H513" i="9"/>
  <c r="H761" i="9" s="1"/>
  <c r="I513" i="9"/>
  <c r="I761" i="9" s="1"/>
  <c r="J513" i="9"/>
  <c r="J761" i="9" s="1"/>
  <c r="K513" i="9"/>
  <c r="K761" i="9" s="1"/>
  <c r="L513" i="9"/>
  <c r="L761" i="9" s="1"/>
  <c r="G513" i="9"/>
  <c r="G761" i="9" s="1"/>
  <c r="M513" i="9"/>
  <c r="M761" i="9" s="1"/>
  <c r="N513" i="9"/>
  <c r="N761" i="9" s="1"/>
  <c r="O513" i="9"/>
  <c r="O761" i="9" s="1"/>
  <c r="P513" i="9"/>
  <c r="P761" i="9" s="1"/>
  <c r="Q513" i="9"/>
  <c r="Q761" i="9" s="1"/>
  <c r="R513" i="9"/>
  <c r="R761" i="9" s="1"/>
  <c r="S513" i="9"/>
  <c r="S761" i="9" s="1"/>
  <c r="T513" i="9"/>
  <c r="T761" i="9" s="1"/>
  <c r="U513" i="9"/>
  <c r="U761" i="9" s="1"/>
  <c r="H512" i="9"/>
  <c r="H746" i="9" s="1"/>
  <c r="I512" i="9"/>
  <c r="I746" i="9" s="1"/>
  <c r="J512" i="9"/>
  <c r="J746" i="9" s="1"/>
  <c r="K512" i="9"/>
  <c r="K746" i="9" s="1"/>
  <c r="L512" i="9"/>
  <c r="M512" i="9"/>
  <c r="M746" i="9" s="1"/>
  <c r="N512" i="9"/>
  <c r="O512" i="9"/>
  <c r="P512" i="9"/>
  <c r="Q512" i="9"/>
  <c r="Q746" i="9" s="1"/>
  <c r="R512" i="9"/>
  <c r="S512" i="9"/>
  <c r="T512" i="9"/>
  <c r="U512" i="9"/>
  <c r="U746" i="9" s="1"/>
  <c r="G512" i="9"/>
  <c r="V508" i="9"/>
  <c r="V504" i="9"/>
  <c r="F702" i="9" l="1"/>
  <c r="O510" i="9"/>
  <c r="O746" i="9"/>
  <c r="R510" i="9"/>
  <c r="R746" i="9"/>
  <c r="N510" i="9"/>
  <c r="N746" i="9"/>
  <c r="C761" i="9"/>
  <c r="E761" i="9"/>
  <c r="S510" i="9"/>
  <c r="S746" i="9"/>
  <c r="V746" i="9" s="1"/>
  <c r="D761" i="9"/>
  <c r="T510" i="9"/>
  <c r="T746" i="9"/>
  <c r="P510" i="9"/>
  <c r="P746" i="9"/>
  <c r="L510" i="9"/>
  <c r="L746" i="9"/>
  <c r="J510" i="9"/>
  <c r="U510" i="9"/>
  <c r="Q510" i="9"/>
  <c r="M510" i="9"/>
  <c r="K510" i="9"/>
  <c r="V512" i="9"/>
  <c r="E513" i="9"/>
  <c r="E698" i="9"/>
  <c r="F699" i="9"/>
  <c r="F698" i="9" s="1"/>
  <c r="F696" i="9"/>
  <c r="E696" i="9"/>
  <c r="D512" i="9"/>
  <c r="E512" i="9"/>
  <c r="C512" i="9"/>
  <c r="E509" i="9"/>
  <c r="D509" i="9"/>
  <c r="C509" i="9"/>
  <c r="U508" i="9"/>
  <c r="T508" i="9"/>
  <c r="S508" i="9"/>
  <c r="R508" i="9"/>
  <c r="Q508" i="9"/>
  <c r="P508" i="9"/>
  <c r="O508" i="9"/>
  <c r="N508" i="9"/>
  <c r="M508" i="9"/>
  <c r="L508" i="9"/>
  <c r="K508" i="9"/>
  <c r="J508" i="9"/>
  <c r="I508" i="9"/>
  <c r="H508" i="9"/>
  <c r="G508" i="9"/>
  <c r="V507" i="9"/>
  <c r="E507" i="9"/>
  <c r="D507" i="9"/>
  <c r="C507" i="9"/>
  <c r="U506" i="9"/>
  <c r="T506" i="9"/>
  <c r="S506" i="9"/>
  <c r="R506" i="9"/>
  <c r="Q506" i="9"/>
  <c r="P506" i="9"/>
  <c r="O506" i="9"/>
  <c r="N506" i="9"/>
  <c r="M506" i="9"/>
  <c r="L506" i="9"/>
  <c r="K506" i="9"/>
  <c r="J506" i="9"/>
  <c r="I506" i="9"/>
  <c r="H506" i="9"/>
  <c r="G506" i="9"/>
  <c r="E505" i="9"/>
  <c r="D505" i="9"/>
  <c r="C505" i="9"/>
  <c r="U504" i="9"/>
  <c r="T504" i="9"/>
  <c r="S504" i="9"/>
  <c r="R504" i="9"/>
  <c r="Q504" i="9"/>
  <c r="P504" i="9"/>
  <c r="O504" i="9"/>
  <c r="N504" i="9"/>
  <c r="M504" i="9"/>
  <c r="L504" i="9"/>
  <c r="K504" i="9"/>
  <c r="J504" i="9"/>
  <c r="I504" i="9"/>
  <c r="H504" i="9"/>
  <c r="G504" i="9"/>
  <c r="V732" i="9"/>
  <c r="E732" i="9"/>
  <c r="E731" i="9" s="1"/>
  <c r="D732" i="9"/>
  <c r="D731" i="9" s="1"/>
  <c r="C732" i="9"/>
  <c r="C731" i="9" s="1"/>
  <c r="U731" i="9"/>
  <c r="T731" i="9"/>
  <c r="S731" i="9"/>
  <c r="R731" i="9"/>
  <c r="Q731" i="9"/>
  <c r="P731" i="9"/>
  <c r="O731" i="9"/>
  <c r="N731" i="9"/>
  <c r="M731" i="9"/>
  <c r="L731" i="9"/>
  <c r="K731" i="9"/>
  <c r="J731" i="9"/>
  <c r="I731" i="9"/>
  <c r="H731" i="9"/>
  <c r="G731" i="9"/>
  <c r="F761" i="9" l="1"/>
  <c r="V510" i="9"/>
  <c r="E746" i="9"/>
  <c r="D746" i="9"/>
  <c r="F731" i="9"/>
  <c r="E504" i="9"/>
  <c r="D504" i="9"/>
  <c r="D508" i="9"/>
  <c r="F732" i="9"/>
  <c r="F509" i="9"/>
  <c r="V731" i="9"/>
  <c r="C504" i="9"/>
  <c r="F512" i="9"/>
  <c r="E508" i="9"/>
  <c r="C508" i="9"/>
  <c r="V506" i="9"/>
  <c r="C506" i="9"/>
  <c r="D506" i="9"/>
  <c r="E506" i="9"/>
  <c r="F507" i="9"/>
  <c r="F505" i="9"/>
  <c r="F504" i="9" l="1"/>
  <c r="F506" i="9"/>
  <c r="F508" i="9"/>
  <c r="V503" i="9" l="1"/>
  <c r="E503" i="9"/>
  <c r="D503" i="9"/>
  <c r="C503" i="9"/>
  <c r="U502" i="9"/>
  <c r="T502" i="9"/>
  <c r="S502" i="9"/>
  <c r="R502" i="9"/>
  <c r="Q502" i="9"/>
  <c r="P502" i="9"/>
  <c r="O502" i="9"/>
  <c r="N502" i="9"/>
  <c r="M502" i="9"/>
  <c r="L502" i="9"/>
  <c r="K502" i="9"/>
  <c r="J502" i="9"/>
  <c r="I502" i="9"/>
  <c r="H502" i="9"/>
  <c r="G502" i="9"/>
  <c r="V500" i="9"/>
  <c r="E501" i="9"/>
  <c r="D501" i="9"/>
  <c r="C501" i="9"/>
  <c r="U500" i="9"/>
  <c r="T500" i="9"/>
  <c r="S500" i="9"/>
  <c r="R500" i="9"/>
  <c r="Q500" i="9"/>
  <c r="P500" i="9"/>
  <c r="O500" i="9"/>
  <c r="N500" i="9"/>
  <c r="M500" i="9"/>
  <c r="L500" i="9"/>
  <c r="K500" i="9"/>
  <c r="J500" i="9"/>
  <c r="I500" i="9"/>
  <c r="H500" i="9"/>
  <c r="G500" i="9"/>
  <c r="E499" i="9"/>
  <c r="D499" i="9"/>
  <c r="C499" i="9"/>
  <c r="V498" i="9"/>
  <c r="U498" i="9"/>
  <c r="T498" i="9"/>
  <c r="S498" i="9"/>
  <c r="R498" i="9"/>
  <c r="Q498" i="9"/>
  <c r="P498" i="9"/>
  <c r="O498" i="9"/>
  <c r="N498" i="9"/>
  <c r="M498" i="9"/>
  <c r="L498" i="9"/>
  <c r="K498" i="9"/>
  <c r="J498" i="9"/>
  <c r="I498" i="9"/>
  <c r="H498" i="9"/>
  <c r="G498" i="9"/>
  <c r="V497" i="9"/>
  <c r="V496" i="9" s="1"/>
  <c r="E497" i="9"/>
  <c r="D497" i="9"/>
  <c r="C497" i="9"/>
  <c r="U496" i="9"/>
  <c r="T496" i="9"/>
  <c r="S496" i="9"/>
  <c r="R496" i="9"/>
  <c r="Q496" i="9"/>
  <c r="P496" i="9"/>
  <c r="O496" i="9"/>
  <c r="N496" i="9"/>
  <c r="M496" i="9"/>
  <c r="L496" i="9"/>
  <c r="K496" i="9"/>
  <c r="J496" i="9"/>
  <c r="I496" i="9"/>
  <c r="H496" i="9"/>
  <c r="G496" i="9"/>
  <c r="V495" i="9"/>
  <c r="V494" i="9" s="1"/>
  <c r="E495" i="9"/>
  <c r="D495" i="9"/>
  <c r="C495" i="9"/>
  <c r="U494" i="9"/>
  <c r="T494" i="9"/>
  <c r="S494" i="9"/>
  <c r="R494" i="9"/>
  <c r="Q494" i="9"/>
  <c r="P494" i="9"/>
  <c r="O494" i="9"/>
  <c r="N494" i="9"/>
  <c r="M494" i="9"/>
  <c r="L494" i="9"/>
  <c r="K494" i="9"/>
  <c r="J494" i="9"/>
  <c r="I494" i="9"/>
  <c r="H494" i="9"/>
  <c r="G494" i="9"/>
  <c r="V493" i="9"/>
  <c r="V492" i="9" s="1"/>
  <c r="E493" i="9"/>
  <c r="D493" i="9"/>
  <c r="C493" i="9"/>
  <c r="U492" i="9"/>
  <c r="T492" i="9"/>
  <c r="S492" i="9"/>
  <c r="R492" i="9"/>
  <c r="Q492" i="9"/>
  <c r="P492" i="9"/>
  <c r="O492" i="9"/>
  <c r="N492" i="9"/>
  <c r="M492" i="9"/>
  <c r="L492" i="9"/>
  <c r="K492" i="9"/>
  <c r="J492" i="9"/>
  <c r="I492" i="9"/>
  <c r="H492" i="9"/>
  <c r="G492" i="9"/>
  <c r="V491" i="9"/>
  <c r="V490" i="9" s="1"/>
  <c r="E491" i="9"/>
  <c r="D491" i="9"/>
  <c r="C491" i="9"/>
  <c r="U490" i="9"/>
  <c r="T490" i="9"/>
  <c r="S490" i="9"/>
  <c r="R490" i="9"/>
  <c r="Q490" i="9"/>
  <c r="P490" i="9"/>
  <c r="O490" i="9"/>
  <c r="N490" i="9"/>
  <c r="M490" i="9"/>
  <c r="L490" i="9"/>
  <c r="K490" i="9"/>
  <c r="J490" i="9"/>
  <c r="I490" i="9"/>
  <c r="H490" i="9"/>
  <c r="G490" i="9"/>
  <c r="F491" i="9" l="1"/>
  <c r="V502" i="9"/>
  <c r="F503" i="9"/>
  <c r="E502" i="9"/>
  <c r="F499" i="9"/>
  <c r="E496" i="9"/>
  <c r="F495" i="9"/>
  <c r="E492" i="9"/>
  <c r="F493" i="9"/>
  <c r="D490" i="9"/>
  <c r="E490" i="9"/>
  <c r="C502" i="9"/>
  <c r="D502" i="9"/>
  <c r="E500" i="9"/>
  <c r="F501" i="9"/>
  <c r="C492" i="9"/>
  <c r="D498" i="9"/>
  <c r="C500" i="9"/>
  <c r="C496" i="9"/>
  <c r="E494" i="9"/>
  <c r="D500" i="9"/>
  <c r="C498" i="9"/>
  <c r="E498" i="9"/>
  <c r="D496" i="9"/>
  <c r="F497" i="9"/>
  <c r="C494" i="9"/>
  <c r="D494" i="9"/>
  <c r="D492" i="9"/>
  <c r="C490" i="9"/>
  <c r="F492" i="9" l="1"/>
  <c r="F500" i="9"/>
  <c r="F502" i="9"/>
  <c r="F494" i="9"/>
  <c r="F496" i="9"/>
  <c r="F490" i="9"/>
  <c r="F498" i="9"/>
  <c r="V488" i="9" l="1"/>
  <c r="E489" i="9"/>
  <c r="D489" i="9"/>
  <c r="C489" i="9"/>
  <c r="U488" i="9"/>
  <c r="T488" i="9"/>
  <c r="S488" i="9"/>
  <c r="R488" i="9"/>
  <c r="Q488" i="9"/>
  <c r="P488" i="9"/>
  <c r="O488" i="9"/>
  <c r="N488" i="9"/>
  <c r="M488" i="9"/>
  <c r="L488" i="9"/>
  <c r="K488" i="9"/>
  <c r="J488" i="9"/>
  <c r="I488" i="9"/>
  <c r="H488" i="9"/>
  <c r="G488" i="9"/>
  <c r="V486" i="9"/>
  <c r="E487" i="9"/>
  <c r="D487" i="9"/>
  <c r="C487" i="9"/>
  <c r="U486" i="9"/>
  <c r="T486" i="9"/>
  <c r="S486" i="9"/>
  <c r="R486" i="9"/>
  <c r="Q486" i="9"/>
  <c r="P486" i="9"/>
  <c r="O486" i="9"/>
  <c r="N486" i="9"/>
  <c r="M486" i="9"/>
  <c r="L486" i="9"/>
  <c r="K486" i="9"/>
  <c r="J486" i="9"/>
  <c r="I486" i="9"/>
  <c r="H486" i="9"/>
  <c r="G486" i="9"/>
  <c r="E485" i="9"/>
  <c r="D485" i="9"/>
  <c r="C485" i="9"/>
  <c r="V484" i="9"/>
  <c r="U484" i="9"/>
  <c r="T484" i="9"/>
  <c r="S484" i="9"/>
  <c r="R484" i="9"/>
  <c r="Q484" i="9"/>
  <c r="P484" i="9"/>
  <c r="O484" i="9"/>
  <c r="N484" i="9"/>
  <c r="M484" i="9"/>
  <c r="L484" i="9"/>
  <c r="K484" i="9"/>
  <c r="J484" i="9"/>
  <c r="I484" i="9"/>
  <c r="H484" i="9"/>
  <c r="G484" i="9"/>
  <c r="E483" i="9"/>
  <c r="D483" i="9"/>
  <c r="C483" i="9"/>
  <c r="V482" i="9"/>
  <c r="U482" i="9"/>
  <c r="T482" i="9"/>
  <c r="S482" i="9"/>
  <c r="R482" i="9"/>
  <c r="Q482" i="9"/>
  <c r="P482" i="9"/>
  <c r="O482" i="9"/>
  <c r="N482" i="9"/>
  <c r="M482" i="9"/>
  <c r="L482" i="9"/>
  <c r="K482" i="9"/>
  <c r="J482" i="9"/>
  <c r="I482" i="9"/>
  <c r="H482" i="9"/>
  <c r="G482" i="9"/>
  <c r="V480" i="9"/>
  <c r="E481" i="9"/>
  <c r="D481" i="9"/>
  <c r="C481" i="9"/>
  <c r="U480" i="9"/>
  <c r="T480" i="9"/>
  <c r="S480" i="9"/>
  <c r="R480" i="9"/>
  <c r="Q480" i="9"/>
  <c r="P480" i="9"/>
  <c r="O480" i="9"/>
  <c r="N480" i="9"/>
  <c r="M480" i="9"/>
  <c r="L480" i="9"/>
  <c r="K480" i="9"/>
  <c r="J480" i="9"/>
  <c r="I480" i="9"/>
  <c r="H480" i="9"/>
  <c r="G480" i="9"/>
  <c r="V478" i="9"/>
  <c r="V477" i="9" s="1"/>
  <c r="E478" i="9"/>
  <c r="D478" i="9"/>
  <c r="C478" i="9"/>
  <c r="U477" i="9"/>
  <c r="T477" i="9"/>
  <c r="S477" i="9"/>
  <c r="R477" i="9"/>
  <c r="Q477" i="9"/>
  <c r="P477" i="9"/>
  <c r="O477" i="9"/>
  <c r="N477" i="9"/>
  <c r="M477" i="9"/>
  <c r="L477" i="9"/>
  <c r="K477" i="9"/>
  <c r="J477" i="9"/>
  <c r="I477" i="9"/>
  <c r="H477" i="9"/>
  <c r="G477" i="9"/>
  <c r="V475" i="9"/>
  <c r="E476" i="9"/>
  <c r="D476" i="9"/>
  <c r="C476" i="9"/>
  <c r="U475" i="9"/>
  <c r="T475" i="9"/>
  <c r="S475" i="9"/>
  <c r="R475" i="9"/>
  <c r="Q475" i="9"/>
  <c r="P475" i="9"/>
  <c r="O475" i="9"/>
  <c r="N475" i="9"/>
  <c r="M475" i="9"/>
  <c r="L475" i="9"/>
  <c r="K475" i="9"/>
  <c r="J475" i="9"/>
  <c r="I475" i="9"/>
  <c r="H475" i="9"/>
  <c r="G475" i="9"/>
  <c r="F478" i="9" l="1"/>
  <c r="E484" i="9"/>
  <c r="E488" i="9"/>
  <c r="C475" i="9"/>
  <c r="C477" i="9"/>
  <c r="F489" i="9"/>
  <c r="F483" i="9"/>
  <c r="C482" i="9"/>
  <c r="C488" i="9"/>
  <c r="D486" i="9"/>
  <c r="F487" i="9"/>
  <c r="C484" i="9"/>
  <c r="C480" i="9"/>
  <c r="D488" i="9"/>
  <c r="C486" i="9"/>
  <c r="E486" i="9"/>
  <c r="D484" i="9"/>
  <c r="F485" i="9"/>
  <c r="D482" i="9"/>
  <c r="E482" i="9"/>
  <c r="F482" i="9" s="1"/>
  <c r="D480" i="9"/>
  <c r="E480" i="9"/>
  <c r="F481" i="9"/>
  <c r="D477" i="9"/>
  <c r="E477" i="9"/>
  <c r="D475" i="9"/>
  <c r="E475" i="9"/>
  <c r="F476" i="9"/>
  <c r="F484" i="9" l="1"/>
  <c r="F475" i="9"/>
  <c r="F488" i="9"/>
  <c r="F477" i="9"/>
  <c r="F486" i="9"/>
  <c r="F480" i="9"/>
  <c r="V474" i="9" l="1"/>
  <c r="V473" i="9" s="1"/>
  <c r="E474" i="9"/>
  <c r="D474" i="9"/>
  <c r="C474" i="9"/>
  <c r="U473" i="9"/>
  <c r="T473" i="9"/>
  <c r="S473" i="9"/>
  <c r="R473" i="9"/>
  <c r="Q473" i="9"/>
  <c r="P473" i="9"/>
  <c r="O473" i="9"/>
  <c r="N473" i="9"/>
  <c r="M473" i="9"/>
  <c r="L473" i="9"/>
  <c r="K473" i="9"/>
  <c r="J473" i="9"/>
  <c r="I473" i="9"/>
  <c r="H473" i="9"/>
  <c r="G473" i="9"/>
  <c r="V472" i="9"/>
  <c r="V471" i="9" s="1"/>
  <c r="E472" i="9"/>
  <c r="D472" i="9"/>
  <c r="C472" i="9"/>
  <c r="U471" i="9"/>
  <c r="T471" i="9"/>
  <c r="S471" i="9"/>
  <c r="R471" i="9"/>
  <c r="Q471" i="9"/>
  <c r="P471" i="9"/>
  <c r="O471" i="9"/>
  <c r="N471" i="9"/>
  <c r="M471" i="9"/>
  <c r="L471" i="9"/>
  <c r="K471" i="9"/>
  <c r="J471" i="9"/>
  <c r="I471" i="9"/>
  <c r="H471" i="9"/>
  <c r="G471" i="9"/>
  <c r="F472" i="9" l="1"/>
  <c r="C471" i="9"/>
  <c r="D473" i="9"/>
  <c r="E473" i="9"/>
  <c r="C473" i="9"/>
  <c r="F474" i="9"/>
  <c r="D471" i="9"/>
  <c r="E471" i="9"/>
  <c r="F471" i="9" l="1"/>
  <c r="F473" i="9"/>
  <c r="V469" i="9"/>
  <c r="E470" i="9"/>
  <c r="D470" i="9"/>
  <c r="C470" i="9"/>
  <c r="U469" i="9"/>
  <c r="T469" i="9"/>
  <c r="S469" i="9"/>
  <c r="R469" i="9"/>
  <c r="Q469" i="9"/>
  <c r="P469" i="9"/>
  <c r="O469" i="9"/>
  <c r="N469" i="9"/>
  <c r="M469" i="9"/>
  <c r="L469" i="9"/>
  <c r="K469" i="9"/>
  <c r="J469" i="9"/>
  <c r="I469" i="9"/>
  <c r="H469" i="9"/>
  <c r="G469" i="9"/>
  <c r="E468" i="9"/>
  <c r="D468" i="9"/>
  <c r="C468" i="9"/>
  <c r="V467" i="9"/>
  <c r="U467" i="9"/>
  <c r="T467" i="9"/>
  <c r="S467" i="9"/>
  <c r="R467" i="9"/>
  <c r="Q467" i="9"/>
  <c r="P467" i="9"/>
  <c r="O467" i="9"/>
  <c r="N467" i="9"/>
  <c r="M467" i="9"/>
  <c r="L467" i="9"/>
  <c r="K467" i="9"/>
  <c r="J467" i="9"/>
  <c r="I467" i="9"/>
  <c r="H467" i="9"/>
  <c r="G467" i="9"/>
  <c r="V465" i="9"/>
  <c r="E466" i="9"/>
  <c r="D466" i="9"/>
  <c r="C466" i="9"/>
  <c r="U465" i="9"/>
  <c r="T465" i="9"/>
  <c r="S465" i="9"/>
  <c r="R465" i="9"/>
  <c r="Q465" i="9"/>
  <c r="P465" i="9"/>
  <c r="O465" i="9"/>
  <c r="N465" i="9"/>
  <c r="M465" i="9"/>
  <c r="L465" i="9"/>
  <c r="K465" i="9"/>
  <c r="J465" i="9"/>
  <c r="I465" i="9"/>
  <c r="H465" i="9"/>
  <c r="G465" i="9"/>
  <c r="E464" i="9"/>
  <c r="D464" i="9"/>
  <c r="C464" i="9"/>
  <c r="V463" i="9"/>
  <c r="U463" i="9"/>
  <c r="T463" i="9"/>
  <c r="S463" i="9"/>
  <c r="R463" i="9"/>
  <c r="Q463" i="9"/>
  <c r="P463" i="9"/>
  <c r="O463" i="9"/>
  <c r="N463" i="9"/>
  <c r="M463" i="9"/>
  <c r="L463" i="9"/>
  <c r="K463" i="9"/>
  <c r="J463" i="9"/>
  <c r="I463" i="9"/>
  <c r="H463" i="9"/>
  <c r="G463" i="9"/>
  <c r="V462" i="9"/>
  <c r="V461" i="9" s="1"/>
  <c r="E462" i="9"/>
  <c r="D462" i="9"/>
  <c r="C462" i="9"/>
  <c r="U461" i="9"/>
  <c r="T461" i="9"/>
  <c r="S461" i="9"/>
  <c r="R461" i="9"/>
  <c r="Q461" i="9"/>
  <c r="P461" i="9"/>
  <c r="O461" i="9"/>
  <c r="N461" i="9"/>
  <c r="M461" i="9"/>
  <c r="L461" i="9"/>
  <c r="K461" i="9"/>
  <c r="J461" i="9"/>
  <c r="I461" i="9"/>
  <c r="H461" i="9"/>
  <c r="G461" i="9"/>
  <c r="V459" i="9"/>
  <c r="E460" i="9"/>
  <c r="D460" i="9"/>
  <c r="C460" i="9"/>
  <c r="U459" i="9"/>
  <c r="T459" i="9"/>
  <c r="S459" i="9"/>
  <c r="R459" i="9"/>
  <c r="Q459" i="9"/>
  <c r="P459" i="9"/>
  <c r="O459" i="9"/>
  <c r="N459" i="9"/>
  <c r="M459" i="9"/>
  <c r="L459" i="9"/>
  <c r="K459" i="9"/>
  <c r="J459" i="9"/>
  <c r="I459" i="9"/>
  <c r="H459" i="9"/>
  <c r="G459" i="9"/>
  <c r="V458" i="9"/>
  <c r="V457" i="9" s="1"/>
  <c r="E458" i="9"/>
  <c r="D458" i="9"/>
  <c r="C458" i="9"/>
  <c r="U457" i="9"/>
  <c r="T457" i="9"/>
  <c r="S457" i="9"/>
  <c r="R457" i="9"/>
  <c r="Q457" i="9"/>
  <c r="P457" i="9"/>
  <c r="O457" i="9"/>
  <c r="N457" i="9"/>
  <c r="M457" i="9"/>
  <c r="L457" i="9"/>
  <c r="K457" i="9"/>
  <c r="J457" i="9"/>
  <c r="I457" i="9"/>
  <c r="H457" i="9"/>
  <c r="G457" i="9"/>
  <c r="V455" i="9"/>
  <c r="E456" i="9"/>
  <c r="D456" i="9"/>
  <c r="C456" i="9"/>
  <c r="U455" i="9"/>
  <c r="T455" i="9"/>
  <c r="S455" i="9"/>
  <c r="R455" i="9"/>
  <c r="Q455" i="9"/>
  <c r="P455" i="9"/>
  <c r="O455" i="9"/>
  <c r="N455" i="9"/>
  <c r="M455" i="9"/>
  <c r="L455" i="9"/>
  <c r="K455" i="9"/>
  <c r="J455" i="9"/>
  <c r="I455" i="9"/>
  <c r="H455" i="9"/>
  <c r="G455" i="9"/>
  <c r="V454" i="9"/>
  <c r="V453" i="9" s="1"/>
  <c r="E454" i="9"/>
  <c r="D454" i="9"/>
  <c r="C454" i="9"/>
  <c r="U453" i="9"/>
  <c r="T453" i="9"/>
  <c r="S453" i="9"/>
  <c r="R453" i="9"/>
  <c r="Q453" i="9"/>
  <c r="P453" i="9"/>
  <c r="O453" i="9"/>
  <c r="N453" i="9"/>
  <c r="M453" i="9"/>
  <c r="L453" i="9"/>
  <c r="K453" i="9"/>
  <c r="J453" i="9"/>
  <c r="I453" i="9"/>
  <c r="H453" i="9"/>
  <c r="G453" i="9"/>
  <c r="V452" i="9"/>
  <c r="V451" i="9" s="1"/>
  <c r="E452" i="9"/>
  <c r="D452" i="9"/>
  <c r="C452" i="9"/>
  <c r="U451" i="9"/>
  <c r="T451" i="9"/>
  <c r="S451" i="9"/>
  <c r="R451" i="9"/>
  <c r="Q451" i="9"/>
  <c r="P451" i="9"/>
  <c r="O451" i="9"/>
  <c r="N451" i="9"/>
  <c r="M451" i="9"/>
  <c r="L451" i="9"/>
  <c r="K451" i="9"/>
  <c r="J451" i="9"/>
  <c r="I451" i="9"/>
  <c r="H451" i="9"/>
  <c r="G451" i="9"/>
  <c r="V442" i="9"/>
  <c r="D467" i="9" l="1"/>
  <c r="F464" i="9"/>
  <c r="C463" i="9"/>
  <c r="F458" i="9"/>
  <c r="E457" i="9"/>
  <c r="F462" i="9"/>
  <c r="F470" i="9"/>
  <c r="C469" i="9"/>
  <c r="D469" i="9"/>
  <c r="F468" i="9"/>
  <c r="E465" i="9"/>
  <c r="D459" i="9"/>
  <c r="C457" i="9"/>
  <c r="D457" i="9"/>
  <c r="C459" i="9"/>
  <c r="F460" i="9"/>
  <c r="F456" i="9"/>
  <c r="C453" i="9"/>
  <c r="D453" i="9"/>
  <c r="F454" i="9"/>
  <c r="D451" i="9"/>
  <c r="E469" i="9"/>
  <c r="E467" i="9"/>
  <c r="C467" i="9"/>
  <c r="F466" i="9"/>
  <c r="C465" i="9"/>
  <c r="D465" i="9"/>
  <c r="E463" i="9"/>
  <c r="D463" i="9"/>
  <c r="C461" i="9"/>
  <c r="D461" i="9"/>
  <c r="E461" i="9"/>
  <c r="E459" i="9"/>
  <c r="C455" i="9"/>
  <c r="D455" i="9"/>
  <c r="E455" i="9"/>
  <c r="E453" i="9"/>
  <c r="E451" i="9"/>
  <c r="F452" i="9"/>
  <c r="C451" i="9"/>
  <c r="F457" i="9" l="1"/>
  <c r="F463" i="9"/>
  <c r="F453" i="9"/>
  <c r="F459" i="9"/>
  <c r="F469" i="9"/>
  <c r="F465" i="9"/>
  <c r="F461" i="9"/>
  <c r="F467" i="9"/>
  <c r="F455" i="9"/>
  <c r="F451" i="9"/>
  <c r="V438" i="9"/>
  <c r="V437" i="9" s="1"/>
  <c r="E450" i="9"/>
  <c r="D450" i="9"/>
  <c r="C450" i="9"/>
  <c r="V449" i="9"/>
  <c r="U449" i="9"/>
  <c r="T449" i="9"/>
  <c r="S449" i="9"/>
  <c r="R449" i="9"/>
  <c r="Q449" i="9"/>
  <c r="P449" i="9"/>
  <c r="O449" i="9"/>
  <c r="N449" i="9"/>
  <c r="M449" i="9"/>
  <c r="L449" i="9"/>
  <c r="K449" i="9"/>
  <c r="J449" i="9"/>
  <c r="I449" i="9"/>
  <c r="H449" i="9"/>
  <c r="G449" i="9"/>
  <c r="E448" i="9"/>
  <c r="D448" i="9"/>
  <c r="C448" i="9"/>
  <c r="V447" i="9"/>
  <c r="U447" i="9"/>
  <c r="T447" i="9"/>
  <c r="S447" i="9"/>
  <c r="R447" i="9"/>
  <c r="Q447" i="9"/>
  <c r="P447" i="9"/>
  <c r="O447" i="9"/>
  <c r="N447" i="9"/>
  <c r="M447" i="9"/>
  <c r="L447" i="9"/>
  <c r="K447" i="9"/>
  <c r="J447" i="9"/>
  <c r="I447" i="9"/>
  <c r="H447" i="9"/>
  <c r="G447" i="9"/>
  <c r="E446" i="9"/>
  <c r="D446" i="9"/>
  <c r="C446" i="9"/>
  <c r="V445" i="9"/>
  <c r="U445" i="9"/>
  <c r="T445" i="9"/>
  <c r="S445" i="9"/>
  <c r="R445" i="9"/>
  <c r="Q445" i="9"/>
  <c r="P445" i="9"/>
  <c r="O445" i="9"/>
  <c r="N445" i="9"/>
  <c r="M445" i="9"/>
  <c r="L445" i="9"/>
  <c r="K445" i="9"/>
  <c r="J445" i="9"/>
  <c r="I445" i="9"/>
  <c r="H445" i="9"/>
  <c r="G445" i="9"/>
  <c r="E444" i="9"/>
  <c r="D444" i="9"/>
  <c r="C444" i="9"/>
  <c r="V443" i="9"/>
  <c r="U443" i="9"/>
  <c r="T443" i="9"/>
  <c r="S443" i="9"/>
  <c r="R443" i="9"/>
  <c r="Q443" i="9"/>
  <c r="P443" i="9"/>
  <c r="O443" i="9"/>
  <c r="N443" i="9"/>
  <c r="M443" i="9"/>
  <c r="L443" i="9"/>
  <c r="K443" i="9"/>
  <c r="J443" i="9"/>
  <c r="I443" i="9"/>
  <c r="H443" i="9"/>
  <c r="G443" i="9"/>
  <c r="E442" i="9"/>
  <c r="D442" i="9"/>
  <c r="C442" i="9"/>
  <c r="V441" i="9"/>
  <c r="U441" i="9"/>
  <c r="T441" i="9"/>
  <c r="S441" i="9"/>
  <c r="R441" i="9"/>
  <c r="Q441" i="9"/>
  <c r="P441" i="9"/>
  <c r="O441" i="9"/>
  <c r="N441" i="9"/>
  <c r="M441" i="9"/>
  <c r="L441" i="9"/>
  <c r="K441" i="9"/>
  <c r="J441" i="9"/>
  <c r="I441" i="9"/>
  <c r="H441" i="9"/>
  <c r="G441" i="9"/>
  <c r="E440" i="9"/>
  <c r="D440" i="9"/>
  <c r="C440" i="9"/>
  <c r="V439" i="9"/>
  <c r="U439" i="9"/>
  <c r="T439" i="9"/>
  <c r="S439" i="9"/>
  <c r="R439" i="9"/>
  <c r="Q439" i="9"/>
  <c r="P439" i="9"/>
  <c r="O439" i="9"/>
  <c r="N439" i="9"/>
  <c r="M439" i="9"/>
  <c r="L439" i="9"/>
  <c r="K439" i="9"/>
  <c r="J439" i="9"/>
  <c r="I439" i="9"/>
  <c r="H439" i="9"/>
  <c r="G439" i="9"/>
  <c r="E438" i="9"/>
  <c r="D438" i="9"/>
  <c r="C438" i="9"/>
  <c r="U437" i="9"/>
  <c r="T437" i="9"/>
  <c r="S437" i="9"/>
  <c r="R437" i="9"/>
  <c r="Q437" i="9"/>
  <c r="P437" i="9"/>
  <c r="O437" i="9"/>
  <c r="N437" i="9"/>
  <c r="M437" i="9"/>
  <c r="L437" i="9"/>
  <c r="K437" i="9"/>
  <c r="J437" i="9"/>
  <c r="I437" i="9"/>
  <c r="H437" i="9"/>
  <c r="G437" i="9"/>
  <c r="V433" i="9"/>
  <c r="V432" i="9" s="1"/>
  <c r="E433" i="9"/>
  <c r="D433" i="9"/>
  <c r="C433" i="9"/>
  <c r="U432" i="9"/>
  <c r="T432" i="9"/>
  <c r="S432" i="9"/>
  <c r="R432" i="9"/>
  <c r="Q432" i="9"/>
  <c r="P432" i="9"/>
  <c r="O432" i="9"/>
  <c r="N432" i="9"/>
  <c r="M432" i="9"/>
  <c r="L432" i="9"/>
  <c r="K432" i="9"/>
  <c r="J432" i="9"/>
  <c r="I432" i="9"/>
  <c r="H432" i="9"/>
  <c r="G432" i="9"/>
  <c r="V434" i="9"/>
  <c r="E435" i="9"/>
  <c r="D435" i="9"/>
  <c r="C435" i="9"/>
  <c r="U434" i="9"/>
  <c r="T434" i="9"/>
  <c r="S434" i="9"/>
  <c r="R434" i="9"/>
  <c r="Q434" i="9"/>
  <c r="P434" i="9"/>
  <c r="O434" i="9"/>
  <c r="N434" i="9"/>
  <c r="M434" i="9"/>
  <c r="L434" i="9"/>
  <c r="K434" i="9"/>
  <c r="J434" i="9"/>
  <c r="I434" i="9"/>
  <c r="H434" i="9"/>
  <c r="G434" i="9"/>
  <c r="E431" i="9"/>
  <c r="D431" i="9"/>
  <c r="C431" i="9"/>
  <c r="V429" i="9"/>
  <c r="V428" i="9" s="1"/>
  <c r="E429" i="9"/>
  <c r="D429" i="9"/>
  <c r="C429" i="9"/>
  <c r="V431" i="9"/>
  <c r="V430" i="9" s="1"/>
  <c r="U430" i="9"/>
  <c r="T430" i="9"/>
  <c r="S430" i="9"/>
  <c r="R430" i="9"/>
  <c r="Q430" i="9"/>
  <c r="P430" i="9"/>
  <c r="O430" i="9"/>
  <c r="N430" i="9"/>
  <c r="M430" i="9"/>
  <c r="L430" i="9"/>
  <c r="K430" i="9"/>
  <c r="J430" i="9"/>
  <c r="I430" i="9"/>
  <c r="H430" i="9"/>
  <c r="G430" i="9"/>
  <c r="U428" i="9"/>
  <c r="T428" i="9"/>
  <c r="S428" i="9"/>
  <c r="R428" i="9"/>
  <c r="Q428" i="9"/>
  <c r="P428" i="9"/>
  <c r="O428" i="9"/>
  <c r="N428" i="9"/>
  <c r="M428" i="9"/>
  <c r="L428" i="9"/>
  <c r="K428" i="9"/>
  <c r="J428" i="9"/>
  <c r="I428" i="9"/>
  <c r="H428" i="9"/>
  <c r="G428" i="9"/>
  <c r="F448" i="9" l="1"/>
  <c r="F429" i="9"/>
  <c r="F433" i="9"/>
  <c r="C439" i="9"/>
  <c r="F446" i="9"/>
  <c r="F444" i="9"/>
  <c r="C449" i="9"/>
  <c r="C443" i="9"/>
  <c r="C445" i="9"/>
  <c r="D447" i="9"/>
  <c r="D439" i="9"/>
  <c r="C447" i="9"/>
  <c r="E432" i="9"/>
  <c r="D449" i="9"/>
  <c r="E449" i="9"/>
  <c r="F450" i="9"/>
  <c r="E447" i="9"/>
  <c r="D445" i="9"/>
  <c r="E445" i="9"/>
  <c r="D443" i="9"/>
  <c r="E443" i="9"/>
  <c r="D441" i="9"/>
  <c r="F442" i="9"/>
  <c r="E441" i="9"/>
  <c r="C441" i="9"/>
  <c r="E439" i="9"/>
  <c r="F440" i="9"/>
  <c r="E437" i="9"/>
  <c r="F438" i="9"/>
  <c r="C437" i="9"/>
  <c r="D437" i="9"/>
  <c r="C432" i="9"/>
  <c r="D432" i="9"/>
  <c r="F431" i="9"/>
  <c r="E428" i="9"/>
  <c r="D428" i="9"/>
  <c r="F435" i="9"/>
  <c r="C434" i="9"/>
  <c r="D434" i="9"/>
  <c r="E434" i="9"/>
  <c r="E430" i="9"/>
  <c r="C428" i="9"/>
  <c r="C430" i="9"/>
  <c r="D430" i="9"/>
  <c r="F449" i="9" l="1"/>
  <c r="F439" i="9"/>
  <c r="F443" i="9"/>
  <c r="F447" i="9"/>
  <c r="F432" i="9"/>
  <c r="F445" i="9"/>
  <c r="F441" i="9"/>
  <c r="F437" i="9"/>
  <c r="F428" i="9"/>
  <c r="F430" i="9"/>
  <c r="F434" i="9"/>
  <c r="V677" i="9" l="1"/>
  <c r="V676" i="9" s="1"/>
  <c r="V675" i="9"/>
  <c r="V673" i="9"/>
  <c r="V672" i="9" s="1"/>
  <c r="E677" i="9"/>
  <c r="D677" i="9"/>
  <c r="D676" i="9" s="1"/>
  <c r="C677" i="9"/>
  <c r="U676" i="9"/>
  <c r="T676" i="9"/>
  <c r="S676" i="9"/>
  <c r="R676" i="9"/>
  <c r="Q676" i="9"/>
  <c r="P676" i="9"/>
  <c r="O676" i="9"/>
  <c r="N676" i="9"/>
  <c r="M676" i="9"/>
  <c r="L676" i="9"/>
  <c r="K676" i="9"/>
  <c r="J676" i="9"/>
  <c r="I676" i="9"/>
  <c r="H676" i="9"/>
  <c r="G676" i="9"/>
  <c r="C676" i="9"/>
  <c r="E675" i="9"/>
  <c r="E674" i="9" s="1"/>
  <c r="D675" i="9"/>
  <c r="D674" i="9" s="1"/>
  <c r="C675" i="9"/>
  <c r="C674" i="9" s="1"/>
  <c r="V674" i="9"/>
  <c r="U674" i="9"/>
  <c r="T674" i="9"/>
  <c r="S674" i="9"/>
  <c r="R674" i="9"/>
  <c r="Q674" i="9"/>
  <c r="P674" i="9"/>
  <c r="O674" i="9"/>
  <c r="N674" i="9"/>
  <c r="M674" i="9"/>
  <c r="L674" i="9"/>
  <c r="K674" i="9"/>
  <c r="J674" i="9"/>
  <c r="I674" i="9"/>
  <c r="H674" i="9"/>
  <c r="G674" i="9"/>
  <c r="E673" i="9"/>
  <c r="D673" i="9"/>
  <c r="D672" i="9" s="1"/>
  <c r="C673" i="9"/>
  <c r="C672" i="9" s="1"/>
  <c r="U672" i="9"/>
  <c r="T672" i="9"/>
  <c r="S672" i="9"/>
  <c r="R672" i="9"/>
  <c r="Q672" i="9"/>
  <c r="P672" i="9"/>
  <c r="O672" i="9"/>
  <c r="N672" i="9"/>
  <c r="M672" i="9"/>
  <c r="L672" i="9"/>
  <c r="K672" i="9"/>
  <c r="J672" i="9"/>
  <c r="I672" i="9"/>
  <c r="H672" i="9"/>
  <c r="G672" i="9"/>
  <c r="E671" i="9"/>
  <c r="D671" i="9"/>
  <c r="D670" i="9" s="1"/>
  <c r="C671" i="9"/>
  <c r="C670" i="9" s="1"/>
  <c r="V670" i="9"/>
  <c r="U670" i="9"/>
  <c r="T670" i="9"/>
  <c r="S670" i="9"/>
  <c r="R670" i="9"/>
  <c r="Q670" i="9"/>
  <c r="P670" i="9"/>
  <c r="O670" i="9"/>
  <c r="N670" i="9"/>
  <c r="M670" i="9"/>
  <c r="L670" i="9"/>
  <c r="K670" i="9"/>
  <c r="J670" i="9"/>
  <c r="I670" i="9"/>
  <c r="H670" i="9"/>
  <c r="G670" i="9"/>
  <c r="V668" i="9"/>
  <c r="E669" i="9"/>
  <c r="D669" i="9"/>
  <c r="D668" i="9" s="1"/>
  <c r="C669" i="9"/>
  <c r="U668" i="9"/>
  <c r="T668" i="9"/>
  <c r="S668" i="9"/>
  <c r="R668" i="9"/>
  <c r="Q668" i="9"/>
  <c r="P668" i="9"/>
  <c r="O668" i="9"/>
  <c r="N668" i="9"/>
  <c r="M668" i="9"/>
  <c r="L668" i="9"/>
  <c r="K668" i="9"/>
  <c r="J668" i="9"/>
  <c r="I668" i="9"/>
  <c r="H668" i="9"/>
  <c r="G668" i="9"/>
  <c r="C668" i="9"/>
  <c r="V667" i="9"/>
  <c r="V666" i="9" s="1"/>
  <c r="E667" i="9"/>
  <c r="E666" i="9" s="1"/>
  <c r="D667" i="9"/>
  <c r="D666" i="9" s="1"/>
  <c r="C667" i="9"/>
  <c r="C666" i="9" s="1"/>
  <c r="U666" i="9"/>
  <c r="T666" i="9"/>
  <c r="S666" i="9"/>
  <c r="R666" i="9"/>
  <c r="Q666" i="9"/>
  <c r="P666" i="9"/>
  <c r="O666" i="9"/>
  <c r="N666" i="9"/>
  <c r="M666" i="9"/>
  <c r="L666" i="9"/>
  <c r="K666" i="9"/>
  <c r="J666" i="9"/>
  <c r="I666" i="9"/>
  <c r="H666" i="9"/>
  <c r="G666" i="9"/>
  <c r="V665" i="9"/>
  <c r="V664" i="9" s="1"/>
  <c r="E665" i="9"/>
  <c r="D665" i="9"/>
  <c r="D664" i="9" s="1"/>
  <c r="C665" i="9"/>
  <c r="C664" i="9" s="1"/>
  <c r="U664" i="9"/>
  <c r="T664" i="9"/>
  <c r="S664" i="9"/>
  <c r="R664" i="9"/>
  <c r="Q664" i="9"/>
  <c r="P664" i="9"/>
  <c r="O664" i="9"/>
  <c r="N664" i="9"/>
  <c r="M664" i="9"/>
  <c r="L664" i="9"/>
  <c r="K664" i="9"/>
  <c r="J664" i="9"/>
  <c r="I664" i="9"/>
  <c r="H664" i="9"/>
  <c r="G664" i="9"/>
  <c r="V663" i="9"/>
  <c r="V662" i="9" s="1"/>
  <c r="E663" i="9"/>
  <c r="E662" i="9" s="1"/>
  <c r="D663" i="9"/>
  <c r="D662" i="9" s="1"/>
  <c r="C663" i="9"/>
  <c r="U662" i="9"/>
  <c r="T662" i="9"/>
  <c r="S662" i="9"/>
  <c r="R662" i="9"/>
  <c r="Q662" i="9"/>
  <c r="P662" i="9"/>
  <c r="O662" i="9"/>
  <c r="N662" i="9"/>
  <c r="M662" i="9"/>
  <c r="L662" i="9"/>
  <c r="K662" i="9"/>
  <c r="J662" i="9"/>
  <c r="I662" i="9"/>
  <c r="H662" i="9"/>
  <c r="G662" i="9"/>
  <c r="E676" i="9" l="1"/>
  <c r="F676" i="9" s="1"/>
  <c r="F677" i="9"/>
  <c r="E670" i="9"/>
  <c r="F671" i="9"/>
  <c r="F670" i="9" s="1"/>
  <c r="F675" i="9"/>
  <c r="E672" i="9"/>
  <c r="F672" i="9" s="1"/>
  <c r="F673" i="9"/>
  <c r="F674" i="9"/>
  <c r="F663" i="9"/>
  <c r="F662" i="9" s="1"/>
  <c r="F665" i="9"/>
  <c r="F664" i="9" s="1"/>
  <c r="F669" i="9"/>
  <c r="F668" i="9" s="1"/>
  <c r="E668" i="9"/>
  <c r="F667" i="9"/>
  <c r="F666" i="9" s="1"/>
  <c r="E664" i="9"/>
  <c r="C662" i="9"/>
  <c r="E427" i="9" l="1"/>
  <c r="D427" i="9"/>
  <c r="C427" i="9"/>
  <c r="F427" i="9" l="1"/>
  <c r="V400" i="9" l="1"/>
  <c r="V404" i="9"/>
  <c r="D404" i="9"/>
  <c r="C404" i="9"/>
  <c r="U403" i="9"/>
  <c r="T403" i="9"/>
  <c r="S403" i="9"/>
  <c r="Q403" i="9"/>
  <c r="P403" i="9"/>
  <c r="O403" i="9"/>
  <c r="N403" i="9"/>
  <c r="M403" i="9"/>
  <c r="L403" i="9"/>
  <c r="K403" i="9"/>
  <c r="J403" i="9"/>
  <c r="I403" i="9"/>
  <c r="H403" i="9"/>
  <c r="G403" i="9"/>
  <c r="V402" i="9"/>
  <c r="E402" i="9"/>
  <c r="D402" i="9"/>
  <c r="C402" i="9"/>
  <c r="U401" i="9"/>
  <c r="T401" i="9"/>
  <c r="S401" i="9"/>
  <c r="R401" i="9"/>
  <c r="Q401" i="9"/>
  <c r="P401" i="9"/>
  <c r="O401" i="9"/>
  <c r="N401" i="9"/>
  <c r="M401" i="9"/>
  <c r="L401" i="9"/>
  <c r="K401" i="9"/>
  <c r="J401" i="9"/>
  <c r="I401" i="9"/>
  <c r="H401" i="9"/>
  <c r="G401" i="9"/>
  <c r="D400" i="9"/>
  <c r="C400" i="9"/>
  <c r="U399" i="9"/>
  <c r="T399" i="9"/>
  <c r="S399" i="9"/>
  <c r="Q399" i="9"/>
  <c r="P399" i="9"/>
  <c r="N399" i="9"/>
  <c r="M399" i="9"/>
  <c r="L399" i="9"/>
  <c r="K399" i="9"/>
  <c r="J399" i="9"/>
  <c r="I399" i="9"/>
  <c r="H399" i="9"/>
  <c r="G399" i="9"/>
  <c r="V395" i="9"/>
  <c r="V394" i="9"/>
  <c r="E394" i="9"/>
  <c r="D394" i="9"/>
  <c r="C394" i="9"/>
  <c r="U393" i="9"/>
  <c r="T393" i="9"/>
  <c r="S393" i="9"/>
  <c r="R393" i="9"/>
  <c r="Q393" i="9"/>
  <c r="P393" i="9"/>
  <c r="O393" i="9"/>
  <c r="N393" i="9"/>
  <c r="M393" i="9"/>
  <c r="L393" i="9"/>
  <c r="K393" i="9"/>
  <c r="J393" i="9"/>
  <c r="I393" i="9"/>
  <c r="H393" i="9"/>
  <c r="G393" i="9"/>
  <c r="V391" i="9"/>
  <c r="E398" i="9"/>
  <c r="D398" i="9"/>
  <c r="C398" i="9"/>
  <c r="U397" i="9"/>
  <c r="T397" i="9"/>
  <c r="S397" i="9"/>
  <c r="R397" i="9"/>
  <c r="Q397" i="9"/>
  <c r="P397" i="9"/>
  <c r="O397" i="9"/>
  <c r="N397" i="9"/>
  <c r="M397" i="9"/>
  <c r="L397" i="9"/>
  <c r="K397" i="9"/>
  <c r="J397" i="9"/>
  <c r="I397" i="9"/>
  <c r="H397" i="9"/>
  <c r="G397" i="9"/>
  <c r="E396" i="9"/>
  <c r="D396" i="9"/>
  <c r="C396" i="9"/>
  <c r="U395" i="9"/>
  <c r="T395" i="9"/>
  <c r="S395" i="9"/>
  <c r="R395" i="9"/>
  <c r="Q395" i="9"/>
  <c r="P395" i="9"/>
  <c r="O395" i="9"/>
  <c r="N395" i="9"/>
  <c r="M395" i="9"/>
  <c r="L395" i="9"/>
  <c r="K395" i="9"/>
  <c r="J395" i="9"/>
  <c r="I395" i="9"/>
  <c r="H395" i="9"/>
  <c r="G395" i="9"/>
  <c r="E392" i="9"/>
  <c r="D392" i="9"/>
  <c r="C392" i="9"/>
  <c r="U391" i="9"/>
  <c r="T391" i="9"/>
  <c r="S391" i="9"/>
  <c r="R391" i="9"/>
  <c r="Q391" i="9"/>
  <c r="P391" i="9"/>
  <c r="O391" i="9"/>
  <c r="N391" i="9"/>
  <c r="M391" i="9"/>
  <c r="L391" i="9"/>
  <c r="K391" i="9"/>
  <c r="J391" i="9"/>
  <c r="I391" i="9"/>
  <c r="H391" i="9"/>
  <c r="G391" i="9"/>
  <c r="C390" i="9"/>
  <c r="D390" i="9"/>
  <c r="E390" i="9"/>
  <c r="G388" i="9"/>
  <c r="I388" i="9"/>
  <c r="J388" i="9"/>
  <c r="K388" i="9"/>
  <c r="L388" i="9"/>
  <c r="M388" i="9"/>
  <c r="N388" i="9"/>
  <c r="O388" i="9"/>
  <c r="P388" i="9"/>
  <c r="Q388" i="9"/>
  <c r="S388" i="9"/>
  <c r="T388" i="9"/>
  <c r="U388" i="9"/>
  <c r="H388" i="9"/>
  <c r="V389" i="9"/>
  <c r="D389" i="9"/>
  <c r="C389" i="9"/>
  <c r="V386" i="9"/>
  <c r="V382" i="9"/>
  <c r="E386" i="9"/>
  <c r="D386" i="9"/>
  <c r="C386" i="9"/>
  <c r="U385" i="9"/>
  <c r="T385" i="9"/>
  <c r="S385" i="9"/>
  <c r="R385" i="9"/>
  <c r="Q385" i="9"/>
  <c r="P385" i="9"/>
  <c r="O385" i="9"/>
  <c r="N385" i="9"/>
  <c r="M385" i="9"/>
  <c r="L385" i="9"/>
  <c r="K385" i="9"/>
  <c r="J385" i="9"/>
  <c r="I385" i="9"/>
  <c r="H385" i="9"/>
  <c r="G385" i="9"/>
  <c r="V384" i="9"/>
  <c r="E384" i="9"/>
  <c r="D384" i="9"/>
  <c r="C384" i="9"/>
  <c r="U383" i="9"/>
  <c r="T383" i="9"/>
  <c r="S383" i="9"/>
  <c r="R383" i="9"/>
  <c r="Q383" i="9"/>
  <c r="P383" i="9"/>
  <c r="O383" i="9"/>
  <c r="N383" i="9"/>
  <c r="M383" i="9"/>
  <c r="L383" i="9"/>
  <c r="K383" i="9"/>
  <c r="J383" i="9"/>
  <c r="I383" i="9"/>
  <c r="H383" i="9"/>
  <c r="G383" i="9"/>
  <c r="E382" i="9"/>
  <c r="D382" i="9"/>
  <c r="U381" i="9"/>
  <c r="T381" i="9"/>
  <c r="S381" i="9"/>
  <c r="R381" i="9"/>
  <c r="Q381" i="9"/>
  <c r="P381" i="9"/>
  <c r="O381" i="9"/>
  <c r="N381" i="9"/>
  <c r="M381" i="9"/>
  <c r="L381" i="9"/>
  <c r="K381" i="9"/>
  <c r="J381" i="9"/>
  <c r="I381" i="9"/>
  <c r="H381" i="9"/>
  <c r="D377" i="9"/>
  <c r="E377" i="9"/>
  <c r="F377" i="9"/>
  <c r="G377" i="9"/>
  <c r="G748" i="9" s="1"/>
  <c r="G1162" i="9" s="1"/>
  <c r="H377" i="9"/>
  <c r="H748" i="9" s="1"/>
  <c r="H1162" i="9" s="1"/>
  <c r="I377" i="9"/>
  <c r="I748" i="9" s="1"/>
  <c r="I1162" i="9" s="1"/>
  <c r="I1160" i="9" s="1"/>
  <c r="J377" i="9"/>
  <c r="J748" i="9" s="1"/>
  <c r="K377" i="9"/>
  <c r="K748" i="9" s="1"/>
  <c r="L377" i="9"/>
  <c r="L748" i="9" s="1"/>
  <c r="M377" i="9"/>
  <c r="M748" i="9" s="1"/>
  <c r="N377" i="9"/>
  <c r="N748" i="9" s="1"/>
  <c r="O377" i="9"/>
  <c r="O748" i="9" s="1"/>
  <c r="P377" i="9"/>
  <c r="P748" i="9" s="1"/>
  <c r="Q377" i="9"/>
  <c r="Q748" i="9" s="1"/>
  <c r="R377" i="9"/>
  <c r="R748" i="9" s="1"/>
  <c r="S377" i="9"/>
  <c r="S748" i="9" s="1"/>
  <c r="T377" i="9"/>
  <c r="T748" i="9" s="1"/>
  <c r="U377" i="9"/>
  <c r="U748" i="9" s="1"/>
  <c r="V377" i="9"/>
  <c r="C377" i="9"/>
  <c r="H1160" i="9" l="1"/>
  <c r="V748" i="9"/>
  <c r="E748" i="9"/>
  <c r="D748" i="9"/>
  <c r="C748" i="9"/>
  <c r="V381" i="9"/>
  <c r="F384" i="9"/>
  <c r="V385" i="9"/>
  <c r="V397" i="9"/>
  <c r="C403" i="9"/>
  <c r="F394" i="9"/>
  <c r="V401" i="9"/>
  <c r="D388" i="9"/>
  <c r="D383" i="9"/>
  <c r="E383" i="9"/>
  <c r="E393" i="9"/>
  <c r="D401" i="9"/>
  <c r="V383" i="9"/>
  <c r="V393" i="9"/>
  <c r="C397" i="9"/>
  <c r="D403" i="9"/>
  <c r="V403" i="9"/>
  <c r="C401" i="9"/>
  <c r="E401" i="9"/>
  <c r="F402" i="9"/>
  <c r="C399" i="9"/>
  <c r="D399" i="9"/>
  <c r="V399" i="9"/>
  <c r="E397" i="9"/>
  <c r="F398" i="9"/>
  <c r="D397" i="9"/>
  <c r="E395" i="9"/>
  <c r="F396" i="9"/>
  <c r="C395" i="9"/>
  <c r="D395" i="9"/>
  <c r="C393" i="9"/>
  <c r="D393" i="9"/>
  <c r="F392" i="9"/>
  <c r="E391" i="9"/>
  <c r="C391" i="9"/>
  <c r="D391" i="9"/>
  <c r="F390" i="9"/>
  <c r="C388" i="9"/>
  <c r="V388" i="9"/>
  <c r="C385" i="9"/>
  <c r="D385" i="9"/>
  <c r="E385" i="9"/>
  <c r="F386" i="9"/>
  <c r="C383" i="9"/>
  <c r="E381" i="9"/>
  <c r="D381" i="9"/>
  <c r="F748" i="9" l="1"/>
  <c r="F383" i="9"/>
  <c r="F395" i="9"/>
  <c r="F401" i="9"/>
  <c r="F393" i="9"/>
  <c r="F397" i="9"/>
  <c r="F385" i="9"/>
  <c r="F391" i="9"/>
  <c r="V297" i="9" l="1"/>
  <c r="V300" i="9"/>
  <c r="E300" i="9"/>
  <c r="D300" i="9"/>
  <c r="C300" i="9"/>
  <c r="U299" i="9"/>
  <c r="T299" i="9"/>
  <c r="S299" i="9"/>
  <c r="R299" i="9"/>
  <c r="Q299" i="9"/>
  <c r="P299" i="9"/>
  <c r="O299" i="9"/>
  <c r="N299" i="9"/>
  <c r="M299" i="9"/>
  <c r="L299" i="9"/>
  <c r="K299" i="9"/>
  <c r="J299" i="9"/>
  <c r="I299" i="9"/>
  <c r="H299" i="9"/>
  <c r="G299" i="9"/>
  <c r="V295" i="9"/>
  <c r="E298" i="9"/>
  <c r="D298" i="9"/>
  <c r="C298" i="9"/>
  <c r="U297" i="9"/>
  <c r="T297" i="9"/>
  <c r="S297" i="9"/>
  <c r="R297" i="9"/>
  <c r="Q297" i="9"/>
  <c r="P297" i="9"/>
  <c r="O297" i="9"/>
  <c r="N297" i="9"/>
  <c r="M297" i="9"/>
  <c r="L297" i="9"/>
  <c r="K297" i="9"/>
  <c r="J297" i="9"/>
  <c r="I297" i="9"/>
  <c r="H297" i="9"/>
  <c r="G297" i="9"/>
  <c r="E296" i="9"/>
  <c r="D296" i="9"/>
  <c r="C296" i="9"/>
  <c r="U295" i="9"/>
  <c r="T295" i="9"/>
  <c r="S295" i="9"/>
  <c r="R295" i="9"/>
  <c r="Q295" i="9"/>
  <c r="P295" i="9"/>
  <c r="O295" i="9"/>
  <c r="N295" i="9"/>
  <c r="M295" i="9"/>
  <c r="L295" i="9"/>
  <c r="K295" i="9"/>
  <c r="J295" i="9"/>
  <c r="I295" i="9"/>
  <c r="H295" i="9"/>
  <c r="G295" i="9"/>
  <c r="V294" i="9"/>
  <c r="E294" i="9"/>
  <c r="D294" i="9"/>
  <c r="C294" i="9"/>
  <c r="U293" i="9"/>
  <c r="T293" i="9"/>
  <c r="S293" i="9"/>
  <c r="R293" i="9"/>
  <c r="Q293" i="9"/>
  <c r="P293" i="9"/>
  <c r="O293" i="9"/>
  <c r="N293" i="9"/>
  <c r="M293" i="9"/>
  <c r="L293" i="9"/>
  <c r="K293" i="9"/>
  <c r="J293" i="9"/>
  <c r="I293" i="9"/>
  <c r="H293" i="9"/>
  <c r="G293" i="9"/>
  <c r="V292" i="9"/>
  <c r="E292" i="9"/>
  <c r="D292" i="9"/>
  <c r="C292" i="9"/>
  <c r="U291" i="9"/>
  <c r="T291" i="9"/>
  <c r="S291" i="9"/>
  <c r="R291" i="9"/>
  <c r="Q291" i="9"/>
  <c r="P291" i="9"/>
  <c r="O291" i="9"/>
  <c r="N291" i="9"/>
  <c r="M291" i="9"/>
  <c r="L291" i="9"/>
  <c r="K291" i="9"/>
  <c r="J291" i="9"/>
  <c r="I291" i="9"/>
  <c r="H291" i="9"/>
  <c r="G291" i="9"/>
  <c r="V284" i="9"/>
  <c r="E284" i="9"/>
  <c r="D284" i="9"/>
  <c r="C284" i="9"/>
  <c r="U283" i="9"/>
  <c r="T283" i="9"/>
  <c r="S283" i="9"/>
  <c r="R283" i="9"/>
  <c r="Q283" i="9"/>
  <c r="P283" i="9"/>
  <c r="O283" i="9"/>
  <c r="N283" i="9"/>
  <c r="M283" i="9"/>
  <c r="L283" i="9"/>
  <c r="K283" i="9"/>
  <c r="J283" i="9"/>
  <c r="I283" i="9"/>
  <c r="H283" i="9"/>
  <c r="G283" i="9"/>
  <c r="V293" i="9" l="1"/>
  <c r="C297" i="9"/>
  <c r="D299" i="9"/>
  <c r="F298" i="9"/>
  <c r="F300" i="9"/>
  <c r="V299" i="9"/>
  <c r="E299" i="9"/>
  <c r="C299" i="9"/>
  <c r="C295" i="9"/>
  <c r="D283" i="9"/>
  <c r="D293" i="9"/>
  <c r="F284" i="9"/>
  <c r="E291" i="9"/>
  <c r="V291" i="9"/>
  <c r="V283" i="9"/>
  <c r="E283" i="9"/>
  <c r="C291" i="9"/>
  <c r="C293" i="9"/>
  <c r="D297" i="9"/>
  <c r="D291" i="9"/>
  <c r="D295" i="9"/>
  <c r="E297" i="9"/>
  <c r="F297" i="9" s="1"/>
  <c r="C283" i="9"/>
  <c r="F292" i="9"/>
  <c r="E293" i="9"/>
  <c r="F294" i="9"/>
  <c r="E295" i="9"/>
  <c r="F296" i="9"/>
  <c r="V661" i="9"/>
  <c r="V660" i="9" s="1"/>
  <c r="V659" i="9"/>
  <c r="V658" i="9" s="1"/>
  <c r="E661" i="9"/>
  <c r="E660" i="9" s="1"/>
  <c r="D661" i="9"/>
  <c r="D660" i="9" s="1"/>
  <c r="C661" i="9"/>
  <c r="C660" i="9" s="1"/>
  <c r="U660" i="9"/>
  <c r="T660" i="9"/>
  <c r="S660" i="9"/>
  <c r="R660" i="9"/>
  <c r="Q660" i="9"/>
  <c r="P660" i="9"/>
  <c r="O660" i="9"/>
  <c r="N660" i="9"/>
  <c r="M660" i="9"/>
  <c r="L660" i="9"/>
  <c r="K660" i="9"/>
  <c r="J660" i="9"/>
  <c r="I660" i="9"/>
  <c r="H660" i="9"/>
  <c r="G660" i="9"/>
  <c r="E659" i="9"/>
  <c r="D659" i="9"/>
  <c r="D658" i="9" s="1"/>
  <c r="C659" i="9"/>
  <c r="C658" i="9" s="1"/>
  <c r="U658" i="9"/>
  <c r="T658" i="9"/>
  <c r="S658" i="9"/>
  <c r="R658" i="9"/>
  <c r="Q658" i="9"/>
  <c r="P658" i="9"/>
  <c r="O658" i="9"/>
  <c r="N658" i="9"/>
  <c r="M658" i="9"/>
  <c r="L658" i="9"/>
  <c r="K658" i="9"/>
  <c r="J658" i="9"/>
  <c r="I658" i="9"/>
  <c r="H658" i="9"/>
  <c r="G658" i="9"/>
  <c r="E657" i="9"/>
  <c r="E656" i="9" s="1"/>
  <c r="D657" i="9"/>
  <c r="D656" i="9" s="1"/>
  <c r="C657" i="9"/>
  <c r="C656" i="9" s="1"/>
  <c r="V656" i="9"/>
  <c r="U656" i="9"/>
  <c r="T656" i="9"/>
  <c r="S656" i="9"/>
  <c r="R656" i="9"/>
  <c r="Q656" i="9"/>
  <c r="P656" i="9"/>
  <c r="O656" i="9"/>
  <c r="N656" i="9"/>
  <c r="M656" i="9"/>
  <c r="L656" i="9"/>
  <c r="K656" i="9"/>
  <c r="J656" i="9"/>
  <c r="I656" i="9"/>
  <c r="H656" i="9"/>
  <c r="G656" i="9"/>
  <c r="V654" i="9"/>
  <c r="E655" i="9"/>
  <c r="E654" i="9" s="1"/>
  <c r="D655" i="9"/>
  <c r="D654" i="9" s="1"/>
  <c r="C655" i="9"/>
  <c r="U654" i="9"/>
  <c r="T654" i="9"/>
  <c r="S654" i="9"/>
  <c r="R654" i="9"/>
  <c r="Q654" i="9"/>
  <c r="P654" i="9"/>
  <c r="O654" i="9"/>
  <c r="N654" i="9"/>
  <c r="M654" i="9"/>
  <c r="L654" i="9"/>
  <c r="K654" i="9"/>
  <c r="J654" i="9"/>
  <c r="I654" i="9"/>
  <c r="H654" i="9"/>
  <c r="G654" i="9"/>
  <c r="V652" i="9"/>
  <c r="E653" i="9"/>
  <c r="D653" i="9"/>
  <c r="D652" i="9" s="1"/>
  <c r="C653" i="9"/>
  <c r="C652" i="9" s="1"/>
  <c r="U652" i="9"/>
  <c r="T652" i="9"/>
  <c r="S652" i="9"/>
  <c r="R652" i="9"/>
  <c r="Q652" i="9"/>
  <c r="P652" i="9"/>
  <c r="O652" i="9"/>
  <c r="N652" i="9"/>
  <c r="M652" i="9"/>
  <c r="L652" i="9"/>
  <c r="K652" i="9"/>
  <c r="J652" i="9"/>
  <c r="I652" i="9"/>
  <c r="H652" i="9"/>
  <c r="G652" i="9"/>
  <c r="E651" i="9"/>
  <c r="E650" i="9" s="1"/>
  <c r="D651" i="9"/>
  <c r="D650" i="9" s="1"/>
  <c r="C651" i="9"/>
  <c r="C650" i="9" s="1"/>
  <c r="V650" i="9"/>
  <c r="U650" i="9"/>
  <c r="T650" i="9"/>
  <c r="S650" i="9"/>
  <c r="R650" i="9"/>
  <c r="Q650" i="9"/>
  <c r="P650" i="9"/>
  <c r="O650" i="9"/>
  <c r="N650" i="9"/>
  <c r="M650" i="9"/>
  <c r="L650" i="9"/>
  <c r="K650" i="9"/>
  <c r="J650" i="9"/>
  <c r="I650" i="9"/>
  <c r="H650" i="9"/>
  <c r="G650" i="9"/>
  <c r="V649" i="9"/>
  <c r="V648" i="9" s="1"/>
  <c r="E649" i="9"/>
  <c r="D649" i="9"/>
  <c r="D648" i="9" s="1"/>
  <c r="C649" i="9"/>
  <c r="C648" i="9" s="1"/>
  <c r="U648" i="9"/>
  <c r="T648" i="9"/>
  <c r="S648" i="9"/>
  <c r="R648" i="9"/>
  <c r="Q648" i="9"/>
  <c r="P648" i="9"/>
  <c r="O648" i="9"/>
  <c r="N648" i="9"/>
  <c r="M648" i="9"/>
  <c r="L648" i="9"/>
  <c r="K648" i="9"/>
  <c r="J648" i="9"/>
  <c r="I648" i="9"/>
  <c r="H648" i="9"/>
  <c r="G648" i="9"/>
  <c r="V647" i="9"/>
  <c r="V646" i="9" s="1"/>
  <c r="E647" i="9"/>
  <c r="E646" i="9" s="1"/>
  <c r="D647" i="9"/>
  <c r="D646" i="9" s="1"/>
  <c r="C647" i="9"/>
  <c r="U646" i="9"/>
  <c r="T646" i="9"/>
  <c r="S646" i="9"/>
  <c r="R646" i="9"/>
  <c r="Q646" i="9"/>
  <c r="P646" i="9"/>
  <c r="O646" i="9"/>
  <c r="N646" i="9"/>
  <c r="M646" i="9"/>
  <c r="L646" i="9"/>
  <c r="K646" i="9"/>
  <c r="J646" i="9"/>
  <c r="I646" i="9"/>
  <c r="H646" i="9"/>
  <c r="G646" i="9"/>
  <c r="V638" i="9"/>
  <c r="F295" i="9" l="1"/>
  <c r="F649" i="9"/>
  <c r="F648" i="9" s="1"/>
  <c r="E648" i="9"/>
  <c r="F653" i="9"/>
  <c r="F652" i="9" s="1"/>
  <c r="F655" i="9"/>
  <c r="F654" i="9" s="1"/>
  <c r="F299" i="9"/>
  <c r="F293" i="9"/>
  <c r="F291" i="9"/>
  <c r="F283" i="9"/>
  <c r="F661" i="9"/>
  <c r="F660" i="9" s="1"/>
  <c r="F659" i="9"/>
  <c r="F658" i="9" s="1"/>
  <c r="E658" i="9"/>
  <c r="F657" i="9"/>
  <c r="F656" i="9" s="1"/>
  <c r="C654" i="9"/>
  <c r="E652" i="9"/>
  <c r="F651" i="9"/>
  <c r="F650" i="9" s="1"/>
  <c r="F647" i="9"/>
  <c r="F646" i="9" s="1"/>
  <c r="C646" i="9"/>
  <c r="V1129" i="9"/>
  <c r="J1120" i="9" l="1"/>
  <c r="J1119" i="9" s="1"/>
  <c r="K1120" i="9"/>
  <c r="K1119" i="9" s="1"/>
  <c r="L1120" i="9"/>
  <c r="L1119" i="9" s="1"/>
  <c r="M1120" i="9"/>
  <c r="M1119" i="9" s="1"/>
  <c r="N1120" i="9"/>
  <c r="N1119" i="9" s="1"/>
  <c r="O1120" i="9"/>
  <c r="O1119" i="9" s="1"/>
  <c r="P1120" i="9"/>
  <c r="P1119" i="9" s="1"/>
  <c r="Q1120" i="9"/>
  <c r="Q1119" i="9" s="1"/>
  <c r="R1120" i="9"/>
  <c r="R1119" i="9" s="1"/>
  <c r="S1120" i="9"/>
  <c r="S1119" i="9" s="1"/>
  <c r="T1120" i="9"/>
  <c r="T1119" i="9" s="1"/>
  <c r="U1120" i="9"/>
  <c r="U1119" i="9" s="1"/>
  <c r="D1123" i="9"/>
  <c r="D1124" i="9"/>
  <c r="D1125" i="9"/>
  <c r="D1126" i="9"/>
  <c r="D1127" i="9"/>
  <c r="D1121" i="9"/>
  <c r="G1129" i="9"/>
  <c r="H1129" i="9"/>
  <c r="I1129" i="9"/>
  <c r="E1122" i="9"/>
  <c r="E1123" i="9"/>
  <c r="E1124" i="9"/>
  <c r="E1125" i="9"/>
  <c r="E1126" i="9"/>
  <c r="E1127" i="9"/>
  <c r="G1122" i="9"/>
  <c r="C1123" i="9"/>
  <c r="G1124" i="9"/>
  <c r="C1125" i="9"/>
  <c r="C1126" i="9"/>
  <c r="C1127" i="9"/>
  <c r="C1122" i="9" l="1"/>
  <c r="F1122" i="9" s="1"/>
  <c r="G1136" i="9"/>
  <c r="C1124" i="9"/>
  <c r="F1124" i="9" s="1"/>
  <c r="G1138" i="9"/>
  <c r="F1123" i="9"/>
  <c r="F1127" i="9"/>
  <c r="I1133" i="9"/>
  <c r="G1120" i="9"/>
  <c r="C1120" i="9" s="1"/>
  <c r="C1119" i="9" s="1"/>
  <c r="E1121" i="9"/>
  <c r="C1121" i="9"/>
  <c r="F1125" i="9"/>
  <c r="F1126" i="9"/>
  <c r="J1060" i="9"/>
  <c r="K1060" i="9"/>
  <c r="L1060" i="9"/>
  <c r="M1060" i="9"/>
  <c r="N1060" i="9"/>
  <c r="O1060" i="9"/>
  <c r="P1060" i="9"/>
  <c r="Q1060" i="9"/>
  <c r="R1060" i="9"/>
  <c r="S1060" i="9"/>
  <c r="T1060" i="9"/>
  <c r="U1060" i="9"/>
  <c r="E1118" i="9"/>
  <c r="D1118" i="9"/>
  <c r="D1117" i="9" s="1"/>
  <c r="C1118" i="9"/>
  <c r="C1117" i="9" s="1"/>
  <c r="V1117" i="9"/>
  <c r="U1117" i="9"/>
  <c r="T1117" i="9"/>
  <c r="S1117" i="9"/>
  <c r="R1117" i="9"/>
  <c r="Q1117" i="9"/>
  <c r="P1117" i="9"/>
  <c r="O1117" i="9"/>
  <c r="N1117" i="9"/>
  <c r="M1117" i="9"/>
  <c r="L1117" i="9"/>
  <c r="K1117" i="9"/>
  <c r="J1117" i="9"/>
  <c r="I1117" i="9"/>
  <c r="H1117" i="9"/>
  <c r="G1117" i="9"/>
  <c r="E1116" i="9"/>
  <c r="E1115" i="9" s="1"/>
  <c r="D1116" i="9"/>
  <c r="D1115" i="9" s="1"/>
  <c r="C1116" i="9"/>
  <c r="C1115" i="9" s="1"/>
  <c r="V1115" i="9"/>
  <c r="U1115" i="9"/>
  <c r="T1115" i="9"/>
  <c r="S1115" i="9"/>
  <c r="R1115" i="9"/>
  <c r="Q1115" i="9"/>
  <c r="P1115" i="9"/>
  <c r="O1115" i="9"/>
  <c r="N1115" i="9"/>
  <c r="M1115" i="9"/>
  <c r="L1115" i="9"/>
  <c r="K1115" i="9"/>
  <c r="J1115" i="9"/>
  <c r="I1115" i="9"/>
  <c r="H1115" i="9"/>
  <c r="G1115" i="9"/>
  <c r="E1114" i="9"/>
  <c r="D1114" i="9"/>
  <c r="D1113" i="9" s="1"/>
  <c r="C1114" i="9"/>
  <c r="C1113" i="9" s="1"/>
  <c r="V1113" i="9"/>
  <c r="U1113" i="9"/>
  <c r="T1113" i="9"/>
  <c r="S1113" i="9"/>
  <c r="R1113" i="9"/>
  <c r="Q1113" i="9"/>
  <c r="P1113" i="9"/>
  <c r="O1113" i="9"/>
  <c r="N1113" i="9"/>
  <c r="M1113" i="9"/>
  <c r="L1113" i="9"/>
  <c r="K1113" i="9"/>
  <c r="J1113" i="9"/>
  <c r="I1113" i="9"/>
  <c r="H1113" i="9"/>
  <c r="G1113" i="9"/>
  <c r="E1112" i="9"/>
  <c r="E1111" i="9" s="1"/>
  <c r="D1112" i="9"/>
  <c r="D1111" i="9" s="1"/>
  <c r="C1112" i="9"/>
  <c r="C1111" i="9" s="1"/>
  <c r="V1111" i="9"/>
  <c r="U1111" i="9"/>
  <c r="T1111" i="9"/>
  <c r="S1111" i="9"/>
  <c r="R1111" i="9"/>
  <c r="Q1111" i="9"/>
  <c r="P1111" i="9"/>
  <c r="O1111" i="9"/>
  <c r="N1111" i="9"/>
  <c r="M1111" i="9"/>
  <c r="L1111" i="9"/>
  <c r="K1111" i="9"/>
  <c r="J1111" i="9"/>
  <c r="I1111" i="9"/>
  <c r="H1111" i="9"/>
  <c r="G1111" i="9"/>
  <c r="E1110" i="9"/>
  <c r="E1109" i="9" s="1"/>
  <c r="D1110" i="9"/>
  <c r="D1109" i="9" s="1"/>
  <c r="C1110" i="9"/>
  <c r="C1109" i="9" s="1"/>
  <c r="J1109" i="9"/>
  <c r="K1109" i="9"/>
  <c r="L1109" i="9"/>
  <c r="M1109" i="9"/>
  <c r="N1109" i="9"/>
  <c r="O1109" i="9"/>
  <c r="P1109" i="9"/>
  <c r="Q1109" i="9"/>
  <c r="R1109" i="9"/>
  <c r="S1109" i="9"/>
  <c r="T1109" i="9"/>
  <c r="U1109" i="9"/>
  <c r="I1109" i="9"/>
  <c r="G1109" i="9"/>
  <c r="C1138" i="9" l="1"/>
  <c r="F1138" i="9" s="1"/>
  <c r="G1166" i="9"/>
  <c r="C1136" i="9"/>
  <c r="F1136" i="9" s="1"/>
  <c r="G1163" i="9"/>
  <c r="V1069" i="9"/>
  <c r="I1119" i="9"/>
  <c r="F1109" i="9"/>
  <c r="D1069" i="9"/>
  <c r="F1118" i="9"/>
  <c r="E1120" i="9"/>
  <c r="E1119" i="9" s="1"/>
  <c r="F1119" i="9" s="1"/>
  <c r="G1119" i="9"/>
  <c r="G1133" i="9"/>
  <c r="I1128" i="9"/>
  <c r="E1128" i="9" s="1"/>
  <c r="F1121" i="9"/>
  <c r="C1069" i="9"/>
  <c r="E1069" i="9"/>
  <c r="F1114" i="9"/>
  <c r="F1110" i="9"/>
  <c r="F1111" i="9"/>
  <c r="F1115" i="9"/>
  <c r="E1113" i="9"/>
  <c r="F1113" i="9" s="1"/>
  <c r="E1117" i="9"/>
  <c r="F1117" i="9" s="1"/>
  <c r="F1112" i="9"/>
  <c r="F1116" i="9"/>
  <c r="V1060" i="9"/>
  <c r="E1060" i="9"/>
  <c r="D1060" i="9"/>
  <c r="C1060" i="9"/>
  <c r="G1160" i="9" l="1"/>
  <c r="G1128" i="9"/>
  <c r="C1128" i="9" s="1"/>
  <c r="F1128" i="9" s="1"/>
  <c r="F1120" i="9"/>
  <c r="F1069" i="9"/>
  <c r="F1060" i="9"/>
  <c r="K1068" i="9" l="1"/>
  <c r="K1169" i="9" s="1"/>
  <c r="L1068" i="9"/>
  <c r="L1169" i="9" s="1"/>
  <c r="M1068" i="9"/>
  <c r="M1169" i="9" s="1"/>
  <c r="N1068" i="9"/>
  <c r="N1169" i="9" s="1"/>
  <c r="O1068" i="9"/>
  <c r="O1169" i="9" s="1"/>
  <c r="P1068" i="9"/>
  <c r="P1169" i="9" s="1"/>
  <c r="Q1068" i="9"/>
  <c r="Q1169" i="9" s="1"/>
  <c r="R1068" i="9"/>
  <c r="R1169" i="9" s="1"/>
  <c r="S1068" i="9"/>
  <c r="S1169" i="9" s="1"/>
  <c r="T1068" i="9"/>
  <c r="T1169" i="9" s="1"/>
  <c r="U1068" i="9"/>
  <c r="U1169" i="9" s="1"/>
  <c r="J1068" i="9"/>
  <c r="J1169" i="9" s="1"/>
  <c r="C986" i="9"/>
  <c r="D986" i="9"/>
  <c r="E986" i="9"/>
  <c r="C995" i="9"/>
  <c r="D995" i="9"/>
  <c r="E995" i="9"/>
  <c r="V1047" i="9"/>
  <c r="C1037" i="9"/>
  <c r="D1037" i="9"/>
  <c r="E1037" i="9"/>
  <c r="V1037" i="9"/>
  <c r="C1028" i="9"/>
  <c r="D1028" i="9"/>
  <c r="E1028" i="9"/>
  <c r="V1028" i="9"/>
  <c r="C1002" i="9"/>
  <c r="D1002" i="9"/>
  <c r="E1002" i="9"/>
  <c r="C1019" i="9"/>
  <c r="D1019" i="9"/>
  <c r="E1019" i="9"/>
  <c r="V1019" i="9"/>
  <c r="K1013" i="9"/>
  <c r="L1013" i="9"/>
  <c r="M1013" i="9"/>
  <c r="N1013" i="9"/>
  <c r="O1013" i="9"/>
  <c r="P1013" i="9"/>
  <c r="Q1013" i="9"/>
  <c r="R1013" i="9"/>
  <c r="S1013" i="9"/>
  <c r="T1013" i="9"/>
  <c r="U1013" i="9"/>
  <c r="J1013" i="9"/>
  <c r="V1002" i="9"/>
  <c r="V1169" i="9" l="1"/>
  <c r="C1169" i="9"/>
  <c r="D1169" i="9"/>
  <c r="E1169" i="9"/>
  <c r="F1169" i="9" s="1"/>
  <c r="V1068" i="9"/>
  <c r="C1068" i="9"/>
  <c r="E1068" i="9"/>
  <c r="D1068" i="9"/>
  <c r="F1002" i="9"/>
  <c r="F1037" i="9"/>
  <c r="F1019" i="9"/>
  <c r="F986" i="9"/>
  <c r="F995" i="9"/>
  <c r="F1028" i="9"/>
  <c r="F1068" i="9" l="1"/>
  <c r="K967" i="9"/>
  <c r="K1067" i="9" s="1"/>
  <c r="K1168" i="9" s="1"/>
  <c r="L967" i="9"/>
  <c r="L1067" i="9" s="1"/>
  <c r="L1168" i="9" s="1"/>
  <c r="M967" i="9"/>
  <c r="M1067" i="9" s="1"/>
  <c r="M1168" i="9" s="1"/>
  <c r="N967" i="9"/>
  <c r="N1067" i="9" s="1"/>
  <c r="N1168" i="9" s="1"/>
  <c r="O967" i="9"/>
  <c r="O1067" i="9" s="1"/>
  <c r="O1168" i="9" s="1"/>
  <c r="P967" i="9"/>
  <c r="P1067" i="9" s="1"/>
  <c r="P1168" i="9" s="1"/>
  <c r="Q967" i="9"/>
  <c r="Q1067" i="9" s="1"/>
  <c r="Q1168" i="9" s="1"/>
  <c r="R967" i="9"/>
  <c r="R1067" i="9" s="1"/>
  <c r="R1168" i="9" s="1"/>
  <c r="S967" i="9"/>
  <c r="S1067" i="9" s="1"/>
  <c r="S1168" i="9" s="1"/>
  <c r="T967" i="9"/>
  <c r="T1067" i="9" s="1"/>
  <c r="T1168" i="9" s="1"/>
  <c r="U967" i="9"/>
  <c r="U1067" i="9" s="1"/>
  <c r="U1168" i="9" s="1"/>
  <c r="J967" i="9"/>
  <c r="J1067" i="9" s="1"/>
  <c r="J1168" i="9" s="1"/>
  <c r="C1001" i="9"/>
  <c r="D1001" i="9"/>
  <c r="E1001" i="9"/>
  <c r="C985" i="9"/>
  <c r="D985" i="9"/>
  <c r="E985" i="9"/>
  <c r="C994" i="9"/>
  <c r="D994" i="9"/>
  <c r="E994" i="9"/>
  <c r="C1055" i="9"/>
  <c r="D1055" i="9"/>
  <c r="E1055" i="9"/>
  <c r="V1055" i="9"/>
  <c r="C1036" i="9"/>
  <c r="D1036" i="9"/>
  <c r="E1036" i="9"/>
  <c r="V1036" i="9"/>
  <c r="C1027" i="9"/>
  <c r="D1027" i="9"/>
  <c r="E1027" i="9"/>
  <c r="V1027" i="9"/>
  <c r="C1018" i="9"/>
  <c r="D1018" i="9"/>
  <c r="E1018" i="9"/>
  <c r="C1011" i="9"/>
  <c r="D1011" i="9"/>
  <c r="E1011" i="9"/>
  <c r="K1009" i="9"/>
  <c r="L1009" i="9"/>
  <c r="M1009" i="9"/>
  <c r="N1009" i="9"/>
  <c r="O1009" i="9"/>
  <c r="P1009" i="9"/>
  <c r="Q1009" i="9"/>
  <c r="R1009" i="9"/>
  <c r="S1009" i="9"/>
  <c r="T1009" i="9"/>
  <c r="U1009" i="9"/>
  <c r="J1009" i="9"/>
  <c r="V1011" i="9"/>
  <c r="V1001" i="9"/>
  <c r="V995" i="9"/>
  <c r="V994" i="9"/>
  <c r="V1168" i="9" l="1"/>
  <c r="C1168" i="9"/>
  <c r="E1168" i="9"/>
  <c r="D1168" i="9"/>
  <c r="V1067" i="9"/>
  <c r="C1067" i="9"/>
  <c r="E1067" i="9"/>
  <c r="D1067" i="9"/>
  <c r="F1018" i="9"/>
  <c r="F1027" i="9"/>
  <c r="F1036" i="9"/>
  <c r="F985" i="9"/>
  <c r="F1055" i="9"/>
  <c r="F994" i="9"/>
  <c r="F1001" i="9"/>
  <c r="F1011" i="9"/>
  <c r="F1168" i="9" l="1"/>
  <c r="F1067" i="9"/>
  <c r="K1042" i="9"/>
  <c r="L1042" i="9"/>
  <c r="M1042" i="9"/>
  <c r="N1042" i="9"/>
  <c r="O1042" i="9"/>
  <c r="P1042" i="9"/>
  <c r="Q1042" i="9"/>
  <c r="R1042" i="9"/>
  <c r="S1042" i="9"/>
  <c r="T1042" i="9"/>
  <c r="U1042" i="9"/>
  <c r="J1042" i="9"/>
  <c r="C1043" i="9" l="1"/>
  <c r="C1042" i="9" s="1"/>
  <c r="D1043" i="9"/>
  <c r="D1042" i="9" s="1"/>
  <c r="E1043" i="9"/>
  <c r="E1042" i="9" s="1"/>
  <c r="K966" i="9"/>
  <c r="K1066" i="9" s="1"/>
  <c r="K1167" i="9" s="1"/>
  <c r="L966" i="9"/>
  <c r="L1066" i="9" s="1"/>
  <c r="L1167" i="9" s="1"/>
  <c r="P966" i="9"/>
  <c r="P1066" i="9" s="1"/>
  <c r="P1167" i="9" s="1"/>
  <c r="R966" i="9"/>
  <c r="R1066" i="9" s="1"/>
  <c r="R1167" i="9" s="1"/>
  <c r="S966" i="9"/>
  <c r="S1066" i="9" s="1"/>
  <c r="S1167" i="9" s="1"/>
  <c r="T966" i="9"/>
  <c r="T1066" i="9" s="1"/>
  <c r="T1167" i="9" s="1"/>
  <c r="U966" i="9"/>
  <c r="U1066" i="9" s="1"/>
  <c r="U1167" i="9" s="1"/>
  <c r="J966" i="9"/>
  <c r="J1066" i="9" s="1"/>
  <c r="J1167" i="9" s="1"/>
  <c r="C984" i="9"/>
  <c r="E984" i="9"/>
  <c r="C993" i="9"/>
  <c r="D993" i="9"/>
  <c r="E993" i="9"/>
  <c r="C1000" i="9"/>
  <c r="D1000" i="9"/>
  <c r="E1000" i="9"/>
  <c r="V1000" i="9"/>
  <c r="K1008" i="9"/>
  <c r="L1008" i="9"/>
  <c r="P1008" i="9"/>
  <c r="Q1008" i="9"/>
  <c r="R1008" i="9"/>
  <c r="S1008" i="9"/>
  <c r="T1008" i="9"/>
  <c r="U1008" i="9"/>
  <c r="J1008" i="9"/>
  <c r="E1010" i="9"/>
  <c r="E1009" i="9" s="1"/>
  <c r="E1008" i="9" s="1"/>
  <c r="M966" i="9"/>
  <c r="M1066" i="9" s="1"/>
  <c r="M1167" i="9" s="1"/>
  <c r="N1008" i="9"/>
  <c r="O966" i="9"/>
  <c r="O1066" i="9" s="1"/>
  <c r="O1167" i="9" s="1"/>
  <c r="M1008" i="9"/>
  <c r="O1008" i="9"/>
  <c r="V1009" i="9"/>
  <c r="V1010" i="9"/>
  <c r="C1017" i="9"/>
  <c r="D1017" i="9"/>
  <c r="E1017" i="9"/>
  <c r="C1026" i="9"/>
  <c r="D1026" i="9"/>
  <c r="E1026" i="9"/>
  <c r="V1026" i="9"/>
  <c r="C1035" i="9"/>
  <c r="D1035" i="9"/>
  <c r="E1035" i="9"/>
  <c r="V1035" i="9"/>
  <c r="C1054" i="9"/>
  <c r="D1054" i="9"/>
  <c r="E1054" i="9"/>
  <c r="K1057" i="9"/>
  <c r="K1056" i="9" s="1"/>
  <c r="L1057" i="9"/>
  <c r="L1056" i="9" s="1"/>
  <c r="M1057" i="9"/>
  <c r="M1056" i="9" s="1"/>
  <c r="N1057" i="9"/>
  <c r="O1057" i="9"/>
  <c r="O1056" i="9" s="1"/>
  <c r="P1057" i="9"/>
  <c r="P1056" i="9" s="1"/>
  <c r="Q1057" i="9"/>
  <c r="Q1056" i="9" s="1"/>
  <c r="R1057" i="9"/>
  <c r="R1056" i="9" s="1"/>
  <c r="S1057" i="9"/>
  <c r="S1056" i="9" s="1"/>
  <c r="T1057" i="9"/>
  <c r="T1056" i="9" s="1"/>
  <c r="U1057" i="9"/>
  <c r="U1056" i="9" s="1"/>
  <c r="J1057" i="9"/>
  <c r="J1056" i="9" s="1"/>
  <c r="E1058" i="9"/>
  <c r="D1058" i="9"/>
  <c r="C1058" i="9"/>
  <c r="V993" i="9"/>
  <c r="Q984" i="9"/>
  <c r="D984" i="9" s="1"/>
  <c r="V1167" i="9" l="1"/>
  <c r="C1167" i="9"/>
  <c r="E1167" i="9"/>
  <c r="V1066" i="9"/>
  <c r="E1066" i="9"/>
  <c r="C1066" i="9"/>
  <c r="F1000" i="9"/>
  <c r="F1017" i="9"/>
  <c r="F1042" i="9"/>
  <c r="D1057" i="9"/>
  <c r="D1056" i="9" s="1"/>
  <c r="F984" i="9"/>
  <c r="F1058" i="9"/>
  <c r="C1057" i="9"/>
  <c r="C1056" i="9" s="1"/>
  <c r="V1008" i="9"/>
  <c r="Q966" i="9"/>
  <c r="Q1066" i="9" s="1"/>
  <c r="Q1167" i="9" s="1"/>
  <c r="N1056" i="9"/>
  <c r="E1057" i="9"/>
  <c r="F1054" i="9"/>
  <c r="F1035" i="9"/>
  <c r="F1026" i="9"/>
  <c r="F993" i="9"/>
  <c r="F1043" i="9"/>
  <c r="C1010" i="9"/>
  <c r="C1009" i="9" s="1"/>
  <c r="C1008" i="9" s="1"/>
  <c r="D1010" i="9"/>
  <c r="D1009" i="9" s="1"/>
  <c r="D1008" i="9" s="1"/>
  <c r="N966" i="9"/>
  <c r="N1066" i="9" s="1"/>
  <c r="N1167" i="9" s="1"/>
  <c r="D1167" i="9" l="1"/>
  <c r="F1167" i="9"/>
  <c r="F1066" i="9"/>
  <c r="D1066" i="9"/>
  <c r="E1056" i="9"/>
  <c r="F1056" i="9" s="1"/>
  <c r="F1057" i="9"/>
  <c r="F1008" i="9"/>
  <c r="F1010" i="9"/>
  <c r="F1009" i="9"/>
  <c r="K965" i="9" l="1"/>
  <c r="K1065" i="9" s="1"/>
  <c r="K1166" i="9" s="1"/>
  <c r="L965" i="9"/>
  <c r="L1065" i="9" s="1"/>
  <c r="L1166" i="9" s="1"/>
  <c r="M965" i="9"/>
  <c r="M1065" i="9" s="1"/>
  <c r="M1166" i="9" s="1"/>
  <c r="N965" i="9"/>
  <c r="N1065" i="9" s="1"/>
  <c r="N1166" i="9" s="1"/>
  <c r="O965" i="9"/>
  <c r="O1065" i="9" s="1"/>
  <c r="O1166" i="9" s="1"/>
  <c r="P965" i="9"/>
  <c r="P1065" i="9" s="1"/>
  <c r="P1166" i="9" s="1"/>
  <c r="Q965" i="9"/>
  <c r="Q1065" i="9" s="1"/>
  <c r="Q1166" i="9" s="1"/>
  <c r="R965" i="9"/>
  <c r="R1065" i="9" s="1"/>
  <c r="R1166" i="9" s="1"/>
  <c r="S965" i="9"/>
  <c r="S1065" i="9" s="1"/>
  <c r="S1166" i="9" s="1"/>
  <c r="T965" i="9"/>
  <c r="T1065" i="9" s="1"/>
  <c r="T1166" i="9" s="1"/>
  <c r="U965" i="9"/>
  <c r="U1065" i="9" s="1"/>
  <c r="U1166" i="9" s="1"/>
  <c r="J965" i="9"/>
  <c r="J1065" i="9" s="1"/>
  <c r="J1166" i="9" s="1"/>
  <c r="C983" i="9"/>
  <c r="D983" i="9"/>
  <c r="E983" i="9"/>
  <c r="C992" i="9"/>
  <c r="D992" i="9"/>
  <c r="E992" i="9"/>
  <c r="C999" i="9"/>
  <c r="D999" i="9"/>
  <c r="E999" i="9"/>
  <c r="C1016" i="9"/>
  <c r="D1016" i="9"/>
  <c r="E1016" i="9"/>
  <c r="C1025" i="9"/>
  <c r="D1025" i="9"/>
  <c r="E1025" i="9"/>
  <c r="V1025" i="9"/>
  <c r="C1034" i="9"/>
  <c r="D1034" i="9"/>
  <c r="E1034" i="9"/>
  <c r="C1047" i="9"/>
  <c r="D1047" i="9"/>
  <c r="E1047" i="9"/>
  <c r="E1046" i="9"/>
  <c r="D1046" i="9"/>
  <c r="C1046" i="9"/>
  <c r="K1045" i="9"/>
  <c r="K1044" i="9" s="1"/>
  <c r="L1045" i="9"/>
  <c r="L1044" i="9" s="1"/>
  <c r="M1045" i="9"/>
  <c r="M1044" i="9" s="1"/>
  <c r="N1045" i="9"/>
  <c r="N1044" i="9" s="1"/>
  <c r="O1045" i="9"/>
  <c r="O1044" i="9" s="1"/>
  <c r="P1045" i="9"/>
  <c r="P1044" i="9" s="1"/>
  <c r="Q1045" i="9"/>
  <c r="Q1044" i="9" s="1"/>
  <c r="R1045" i="9"/>
  <c r="R1044" i="9" s="1"/>
  <c r="S1045" i="9"/>
  <c r="S1044" i="9" s="1"/>
  <c r="T1045" i="9"/>
  <c r="T1044" i="9" s="1"/>
  <c r="U1045" i="9"/>
  <c r="U1044" i="9" s="1"/>
  <c r="J1045" i="9"/>
  <c r="J1044" i="9" s="1"/>
  <c r="V1046" i="9"/>
  <c r="C1053" i="9"/>
  <c r="D1053" i="9"/>
  <c r="E1053" i="9"/>
  <c r="V1033" i="9"/>
  <c r="V1034" i="9"/>
  <c r="V992" i="9"/>
  <c r="C1166" i="9" l="1"/>
  <c r="V1166" i="9"/>
  <c r="D1166" i="9"/>
  <c r="E1166" i="9"/>
  <c r="V1065" i="9"/>
  <c r="C1065" i="9"/>
  <c r="D1065" i="9"/>
  <c r="E1065" i="9"/>
  <c r="F1053" i="9"/>
  <c r="F999" i="9"/>
  <c r="F1016" i="9"/>
  <c r="D1045" i="9"/>
  <c r="D1044" i="9" s="1"/>
  <c r="E1045" i="9"/>
  <c r="E1044" i="9" s="1"/>
  <c r="F1034" i="9"/>
  <c r="F1046" i="9"/>
  <c r="F992" i="9"/>
  <c r="F1025" i="9"/>
  <c r="F983" i="9"/>
  <c r="V1044" i="9"/>
  <c r="V1045" i="9"/>
  <c r="F1047" i="9"/>
  <c r="C1045" i="9"/>
  <c r="F1166" i="9" l="1"/>
  <c r="F1065" i="9"/>
  <c r="F1045" i="9"/>
  <c r="C1044" i="9"/>
  <c r="F1044" i="9" s="1"/>
  <c r="K964" i="9"/>
  <c r="K1064" i="9" s="1"/>
  <c r="K1164" i="9" s="1"/>
  <c r="L964" i="9"/>
  <c r="L1064" i="9" s="1"/>
  <c r="L1164" i="9" s="1"/>
  <c r="M964" i="9"/>
  <c r="M1064" i="9" s="1"/>
  <c r="M1164" i="9" s="1"/>
  <c r="N964" i="9"/>
  <c r="N1064" i="9" s="1"/>
  <c r="N1164" i="9" s="1"/>
  <c r="O964" i="9"/>
  <c r="O1064" i="9" s="1"/>
  <c r="O1164" i="9" s="1"/>
  <c r="P964" i="9"/>
  <c r="P1064" i="9" s="1"/>
  <c r="P1164" i="9" s="1"/>
  <c r="Q964" i="9"/>
  <c r="Q1064" i="9" s="1"/>
  <c r="Q1164" i="9" s="1"/>
  <c r="R964" i="9"/>
  <c r="R1064" i="9" s="1"/>
  <c r="R1164" i="9" s="1"/>
  <c r="S964" i="9"/>
  <c r="S1064" i="9" s="1"/>
  <c r="S1164" i="9" s="1"/>
  <c r="T964" i="9"/>
  <c r="T1064" i="9" s="1"/>
  <c r="T1164" i="9" s="1"/>
  <c r="U964" i="9"/>
  <c r="U1064" i="9" s="1"/>
  <c r="U1164" i="9" s="1"/>
  <c r="J964" i="9"/>
  <c r="J1064" i="9" s="1"/>
  <c r="J1164" i="9" s="1"/>
  <c r="C1052" i="9"/>
  <c r="D1052" i="9"/>
  <c r="E1052" i="9"/>
  <c r="C1033" i="9"/>
  <c r="D1033" i="9"/>
  <c r="E1033" i="9"/>
  <c r="C1024" i="9"/>
  <c r="D1024" i="9"/>
  <c r="E1024" i="9"/>
  <c r="C1007" i="9"/>
  <c r="D1007" i="9"/>
  <c r="E1007" i="9"/>
  <c r="C1005" i="9"/>
  <c r="D1005" i="9"/>
  <c r="E1005" i="9"/>
  <c r="E1006" i="9"/>
  <c r="D1006" i="9"/>
  <c r="C1006" i="9"/>
  <c r="V1005" i="9"/>
  <c r="V1006" i="9"/>
  <c r="K1004" i="9"/>
  <c r="K1003" i="9" s="1"/>
  <c r="L1004" i="9"/>
  <c r="L1003" i="9" s="1"/>
  <c r="M1004" i="9"/>
  <c r="M1003" i="9" s="1"/>
  <c r="N1004" i="9"/>
  <c r="N1003" i="9" s="1"/>
  <c r="O1004" i="9"/>
  <c r="O1003" i="9" s="1"/>
  <c r="P1004" i="9"/>
  <c r="P1003" i="9" s="1"/>
  <c r="Q1004" i="9"/>
  <c r="Q1003" i="9" s="1"/>
  <c r="R1004" i="9"/>
  <c r="R1003" i="9" s="1"/>
  <c r="S1004" i="9"/>
  <c r="S1003" i="9" s="1"/>
  <c r="T1004" i="9"/>
  <c r="T1003" i="9" s="1"/>
  <c r="U1004" i="9"/>
  <c r="U1003" i="9" s="1"/>
  <c r="J1004" i="9"/>
  <c r="J1003" i="9" s="1"/>
  <c r="C991" i="9"/>
  <c r="D991" i="9"/>
  <c r="E991" i="9"/>
  <c r="V991" i="9"/>
  <c r="C982" i="9"/>
  <c r="D982" i="9"/>
  <c r="E982" i="9"/>
  <c r="V1164" i="9" l="1"/>
  <c r="C1164" i="9"/>
  <c r="E1164" i="9"/>
  <c r="D1164" i="9"/>
  <c r="E1064" i="9"/>
  <c r="V1064" i="9"/>
  <c r="D1064" i="9"/>
  <c r="C1064" i="9"/>
  <c r="E1004" i="9"/>
  <c r="E1003" i="9" s="1"/>
  <c r="F982" i="9"/>
  <c r="F1005" i="9"/>
  <c r="F1052" i="9"/>
  <c r="F991" i="9"/>
  <c r="F1007" i="9"/>
  <c r="F1006" i="9"/>
  <c r="F1033" i="9"/>
  <c r="V1003" i="9"/>
  <c r="D1004" i="9"/>
  <c r="D1003" i="9" s="1"/>
  <c r="V1004" i="9"/>
  <c r="F1024" i="9"/>
  <c r="C1004" i="9"/>
  <c r="F1164" i="9" l="1"/>
  <c r="F1064" i="9"/>
  <c r="F1004" i="9"/>
  <c r="C1003" i="9"/>
  <c r="F1003" i="9" s="1"/>
  <c r="K963" i="9"/>
  <c r="K1063" i="9" s="1"/>
  <c r="K1163" i="9" s="1"/>
  <c r="L963" i="9"/>
  <c r="L1063" i="9" s="1"/>
  <c r="L1163" i="9" s="1"/>
  <c r="M963" i="9"/>
  <c r="M1063" i="9" s="1"/>
  <c r="M1163" i="9" s="1"/>
  <c r="N963" i="9"/>
  <c r="N1063" i="9" s="1"/>
  <c r="N1163" i="9" s="1"/>
  <c r="O963" i="9"/>
  <c r="O1063" i="9" s="1"/>
  <c r="O1163" i="9" s="1"/>
  <c r="P963" i="9"/>
  <c r="P1063" i="9" s="1"/>
  <c r="P1163" i="9" s="1"/>
  <c r="Q963" i="9"/>
  <c r="Q1063" i="9" s="1"/>
  <c r="Q1163" i="9" s="1"/>
  <c r="R963" i="9"/>
  <c r="R1063" i="9" s="1"/>
  <c r="R1163" i="9" s="1"/>
  <c r="S963" i="9"/>
  <c r="S1063" i="9" s="1"/>
  <c r="S1163" i="9" s="1"/>
  <c r="T963" i="9"/>
  <c r="T1063" i="9" s="1"/>
  <c r="T1163" i="9" s="1"/>
  <c r="U963" i="9"/>
  <c r="U1063" i="9" s="1"/>
  <c r="U1163" i="9" s="1"/>
  <c r="J963" i="9"/>
  <c r="J1063" i="9" s="1"/>
  <c r="J1163" i="9" s="1"/>
  <c r="C1051" i="9"/>
  <c r="D1051" i="9"/>
  <c r="E1051" i="9"/>
  <c r="C1032" i="9"/>
  <c r="D1032" i="9"/>
  <c r="E1032" i="9"/>
  <c r="V1032" i="9"/>
  <c r="C1023" i="9"/>
  <c r="D1023" i="9"/>
  <c r="E1023" i="9"/>
  <c r="V1023" i="9"/>
  <c r="C1015" i="9"/>
  <c r="D1015" i="9"/>
  <c r="E1015" i="9"/>
  <c r="C990" i="9"/>
  <c r="D990" i="9"/>
  <c r="E990" i="9"/>
  <c r="C981" i="9"/>
  <c r="D981" i="9"/>
  <c r="E981" i="9"/>
  <c r="V990" i="9"/>
  <c r="V1163" i="9" l="1"/>
  <c r="C1163" i="9"/>
  <c r="E1163" i="9"/>
  <c r="D1163" i="9"/>
  <c r="E1063" i="9"/>
  <c r="V1063" i="9"/>
  <c r="D1063" i="9"/>
  <c r="C1063" i="9"/>
  <c r="F1051" i="9"/>
  <c r="F1015" i="9"/>
  <c r="F1023" i="9"/>
  <c r="F981" i="9"/>
  <c r="F990" i="9"/>
  <c r="F1032" i="9"/>
  <c r="F1163" i="9" l="1"/>
  <c r="F1063" i="9"/>
  <c r="K962" i="9"/>
  <c r="K1062" i="9" s="1"/>
  <c r="K1162" i="9" s="1"/>
  <c r="L962" i="9"/>
  <c r="L1062" i="9" s="1"/>
  <c r="L1162" i="9" s="1"/>
  <c r="M962" i="9"/>
  <c r="M1062" i="9" s="1"/>
  <c r="M1162" i="9" s="1"/>
  <c r="M1160" i="9" s="1"/>
  <c r="N962" i="9"/>
  <c r="N1062" i="9" s="1"/>
  <c r="N1162" i="9" s="1"/>
  <c r="N1160" i="9" s="1"/>
  <c r="O962" i="9"/>
  <c r="O1062" i="9" s="1"/>
  <c r="O1162" i="9" s="1"/>
  <c r="O1160" i="9" s="1"/>
  <c r="P962" i="9"/>
  <c r="P1062" i="9" s="1"/>
  <c r="P1162" i="9" s="1"/>
  <c r="P1160" i="9" s="1"/>
  <c r="Q962" i="9"/>
  <c r="Q1062" i="9" s="1"/>
  <c r="Q1162" i="9" s="1"/>
  <c r="Q1160" i="9" s="1"/>
  <c r="R962" i="9"/>
  <c r="R1062" i="9" s="1"/>
  <c r="R1162" i="9" s="1"/>
  <c r="R1160" i="9" s="1"/>
  <c r="S962" i="9"/>
  <c r="S1062" i="9" s="1"/>
  <c r="S1162" i="9" s="1"/>
  <c r="S1160" i="9" s="1"/>
  <c r="U962" i="9"/>
  <c r="U1062" i="9" s="1"/>
  <c r="U1162" i="9" s="1"/>
  <c r="J962" i="9"/>
  <c r="V1051" i="9"/>
  <c r="V1052" i="9"/>
  <c r="V1053" i="9"/>
  <c r="V1054" i="9"/>
  <c r="V1050" i="9"/>
  <c r="K1049" i="9"/>
  <c r="K1048" i="9" s="1"/>
  <c r="L1049" i="9"/>
  <c r="L1048" i="9" s="1"/>
  <c r="M1049" i="9"/>
  <c r="M1048" i="9" s="1"/>
  <c r="N1049" i="9"/>
  <c r="N1048" i="9" s="1"/>
  <c r="O1049" i="9"/>
  <c r="O1048" i="9" s="1"/>
  <c r="P1049" i="9"/>
  <c r="P1048" i="9" s="1"/>
  <c r="Q1049" i="9"/>
  <c r="Q1048" i="9" s="1"/>
  <c r="R1049" i="9"/>
  <c r="R1048" i="9" s="1"/>
  <c r="S1049" i="9"/>
  <c r="S1048" i="9" s="1"/>
  <c r="T1049" i="9"/>
  <c r="T1048" i="9" s="1"/>
  <c r="U1049" i="9"/>
  <c r="U1048" i="9" s="1"/>
  <c r="J1049" i="9"/>
  <c r="J1048" i="9" s="1"/>
  <c r="C1041" i="9"/>
  <c r="D1041" i="9"/>
  <c r="E1041" i="9"/>
  <c r="E1050" i="9"/>
  <c r="E1049" i="9" s="1"/>
  <c r="E1048" i="9" s="1"/>
  <c r="D1050" i="9"/>
  <c r="D1049" i="9" s="1"/>
  <c r="D1048" i="9" s="1"/>
  <c r="C1050" i="9"/>
  <c r="C1049" i="9" s="1"/>
  <c r="C1048" i="9" s="1"/>
  <c r="K1039" i="9"/>
  <c r="K1038" i="9" s="1"/>
  <c r="L1039" i="9"/>
  <c r="L1038" i="9" s="1"/>
  <c r="M1039" i="9"/>
  <c r="M1038" i="9" s="1"/>
  <c r="N1039" i="9"/>
  <c r="N1038" i="9" s="1"/>
  <c r="O1039" i="9"/>
  <c r="O1038" i="9" s="1"/>
  <c r="P1039" i="9"/>
  <c r="P1038" i="9" s="1"/>
  <c r="Q1039" i="9"/>
  <c r="Q1038" i="9" s="1"/>
  <c r="R1039" i="9"/>
  <c r="R1038" i="9" s="1"/>
  <c r="S1039" i="9"/>
  <c r="S1038" i="9" s="1"/>
  <c r="T1039" i="9"/>
  <c r="T1038" i="9" s="1"/>
  <c r="U1039" i="9"/>
  <c r="U1038" i="9" s="1"/>
  <c r="J1039" i="9"/>
  <c r="J1038" i="9" s="1"/>
  <c r="E1040" i="9"/>
  <c r="E1039" i="9" s="1"/>
  <c r="E1038" i="9" s="1"/>
  <c r="D1040" i="9"/>
  <c r="C1040" i="9"/>
  <c r="V1040" i="9"/>
  <c r="E1031" i="9"/>
  <c r="D1031" i="9"/>
  <c r="D1030" i="9" s="1"/>
  <c r="D1029" i="9" s="1"/>
  <c r="C1031" i="9"/>
  <c r="C1030" i="9" s="1"/>
  <c r="C1029" i="9" s="1"/>
  <c r="V1031" i="9"/>
  <c r="K1030" i="9"/>
  <c r="K1029" i="9" s="1"/>
  <c r="L1030" i="9"/>
  <c r="L1029" i="9" s="1"/>
  <c r="M1030" i="9"/>
  <c r="M1029" i="9" s="1"/>
  <c r="N1030" i="9"/>
  <c r="N1029" i="9" s="1"/>
  <c r="O1030" i="9"/>
  <c r="O1029" i="9" s="1"/>
  <c r="P1030" i="9"/>
  <c r="P1029" i="9" s="1"/>
  <c r="Q1030" i="9"/>
  <c r="Q1029" i="9" s="1"/>
  <c r="R1030" i="9"/>
  <c r="R1029" i="9" s="1"/>
  <c r="S1030" i="9"/>
  <c r="S1029" i="9" s="1"/>
  <c r="T1030" i="9"/>
  <c r="T1029" i="9" s="1"/>
  <c r="U1030" i="9"/>
  <c r="U1029" i="9" s="1"/>
  <c r="J1030" i="9"/>
  <c r="J1029" i="9" s="1"/>
  <c r="E1022" i="9"/>
  <c r="E1021" i="9" s="1"/>
  <c r="E1020" i="9" s="1"/>
  <c r="D1022" i="9"/>
  <c r="D1021" i="9" s="1"/>
  <c r="D1020" i="9" s="1"/>
  <c r="C1022" i="9"/>
  <c r="C1021" i="9" s="1"/>
  <c r="C1020" i="9" s="1"/>
  <c r="K1021" i="9"/>
  <c r="K1020" i="9" s="1"/>
  <c r="L1021" i="9"/>
  <c r="L1020" i="9" s="1"/>
  <c r="M1021" i="9"/>
  <c r="M1020" i="9" s="1"/>
  <c r="N1021" i="9"/>
  <c r="N1020" i="9" s="1"/>
  <c r="O1021" i="9"/>
  <c r="O1020" i="9" s="1"/>
  <c r="P1021" i="9"/>
  <c r="P1020" i="9" s="1"/>
  <c r="Q1021" i="9"/>
  <c r="Q1020" i="9" s="1"/>
  <c r="R1021" i="9"/>
  <c r="R1020" i="9" s="1"/>
  <c r="S1021" i="9"/>
  <c r="S1020" i="9" s="1"/>
  <c r="T1021" i="9"/>
  <c r="T1020" i="9" s="1"/>
  <c r="U1021" i="9"/>
  <c r="J1021" i="9"/>
  <c r="J1020" i="9" s="1"/>
  <c r="V1022" i="9"/>
  <c r="V1014" i="9"/>
  <c r="V1016" i="9"/>
  <c r="V1017" i="9"/>
  <c r="U1012" i="9"/>
  <c r="T1012" i="9"/>
  <c r="S1012" i="9"/>
  <c r="R1012" i="9"/>
  <c r="Q1012" i="9"/>
  <c r="P1012" i="9"/>
  <c r="O1012" i="9"/>
  <c r="N1012" i="9"/>
  <c r="M1012" i="9"/>
  <c r="L1012" i="9"/>
  <c r="K1012" i="9"/>
  <c r="J1012" i="9"/>
  <c r="M997" i="9"/>
  <c r="M996" i="9" s="1"/>
  <c r="K997" i="9"/>
  <c r="K996" i="9" s="1"/>
  <c r="L997" i="9"/>
  <c r="L996" i="9" s="1"/>
  <c r="N997" i="9"/>
  <c r="N996" i="9" s="1"/>
  <c r="O997" i="9"/>
  <c r="O996" i="9" s="1"/>
  <c r="P997" i="9"/>
  <c r="P996" i="9" s="1"/>
  <c r="Q997" i="9"/>
  <c r="Q996" i="9" s="1"/>
  <c r="R997" i="9"/>
  <c r="R996" i="9" s="1"/>
  <c r="S997" i="9"/>
  <c r="S996" i="9" s="1"/>
  <c r="T997" i="9"/>
  <c r="T996" i="9" s="1"/>
  <c r="U997" i="9"/>
  <c r="U996" i="9" s="1"/>
  <c r="J997" i="9"/>
  <c r="J996" i="9" s="1"/>
  <c r="V998" i="9"/>
  <c r="E998" i="9"/>
  <c r="D998" i="9"/>
  <c r="D997" i="9" s="1"/>
  <c r="D996" i="9" s="1"/>
  <c r="C998" i="9"/>
  <c r="C997" i="9" s="1"/>
  <c r="C996" i="9" s="1"/>
  <c r="V989" i="9"/>
  <c r="U988" i="9"/>
  <c r="U987" i="9" s="1"/>
  <c r="T988" i="9"/>
  <c r="T987" i="9" s="1"/>
  <c r="S988" i="9"/>
  <c r="S987" i="9" s="1"/>
  <c r="R988" i="9"/>
  <c r="R987" i="9" s="1"/>
  <c r="Q988" i="9"/>
  <c r="Q987" i="9" s="1"/>
  <c r="P988" i="9"/>
  <c r="P987" i="9" s="1"/>
  <c r="O988" i="9"/>
  <c r="O987" i="9" s="1"/>
  <c r="N988" i="9"/>
  <c r="N987" i="9" s="1"/>
  <c r="M988" i="9"/>
  <c r="M987" i="9" s="1"/>
  <c r="L988" i="9"/>
  <c r="L987" i="9" s="1"/>
  <c r="K988" i="9"/>
  <c r="K987" i="9" s="1"/>
  <c r="J988" i="9"/>
  <c r="J987" i="9" s="1"/>
  <c r="E1014" i="9"/>
  <c r="D1014" i="9"/>
  <c r="D1013" i="9" s="1"/>
  <c r="D1012" i="9" s="1"/>
  <c r="C1014" i="9"/>
  <c r="C1013" i="9" s="1"/>
  <c r="C1012" i="9" s="1"/>
  <c r="E989" i="9"/>
  <c r="D989" i="9"/>
  <c r="D988" i="9" s="1"/>
  <c r="D987" i="9" s="1"/>
  <c r="C989" i="9"/>
  <c r="C988" i="9" s="1"/>
  <c r="C987" i="9" s="1"/>
  <c r="E980" i="9"/>
  <c r="D980" i="9"/>
  <c r="D979" i="9" s="1"/>
  <c r="D978" i="9" s="1"/>
  <c r="C980" i="9"/>
  <c r="C979" i="9" s="1"/>
  <c r="C978" i="9" s="1"/>
  <c r="V981" i="9"/>
  <c r="V982" i="9"/>
  <c r="V983" i="9"/>
  <c r="V984" i="9"/>
  <c r="V985" i="9"/>
  <c r="V986" i="9"/>
  <c r="K979" i="9"/>
  <c r="K978" i="9" s="1"/>
  <c r="L979" i="9"/>
  <c r="L978" i="9" s="1"/>
  <c r="M979" i="9"/>
  <c r="M978" i="9" s="1"/>
  <c r="N979" i="9"/>
  <c r="N978" i="9" s="1"/>
  <c r="O979" i="9"/>
  <c r="O978" i="9" s="1"/>
  <c r="P979" i="9"/>
  <c r="P978" i="9" s="1"/>
  <c r="Q979" i="9"/>
  <c r="Q978" i="9" s="1"/>
  <c r="R979" i="9"/>
  <c r="R978" i="9" s="1"/>
  <c r="S979" i="9"/>
  <c r="S978" i="9" s="1"/>
  <c r="T979" i="9"/>
  <c r="T978" i="9" s="1"/>
  <c r="U979" i="9"/>
  <c r="J979" i="9"/>
  <c r="J978" i="9" s="1"/>
  <c r="V977" i="9"/>
  <c r="V972" i="9"/>
  <c r="V973" i="9"/>
  <c r="V974" i="9"/>
  <c r="V976" i="9"/>
  <c r="K970" i="9"/>
  <c r="L970" i="9"/>
  <c r="M970" i="9"/>
  <c r="N970" i="9"/>
  <c r="O970" i="9"/>
  <c r="P970" i="9"/>
  <c r="Q970" i="9"/>
  <c r="R970" i="9"/>
  <c r="S970" i="9"/>
  <c r="U970" i="9"/>
  <c r="J970" i="9"/>
  <c r="T971" i="9"/>
  <c r="T962" i="9" s="1"/>
  <c r="T1062" i="9" s="1"/>
  <c r="T1162" i="9" s="1"/>
  <c r="T1160" i="9" s="1"/>
  <c r="V971" i="9"/>
  <c r="C972" i="9"/>
  <c r="D972" i="9"/>
  <c r="E972" i="9"/>
  <c r="C973" i="9"/>
  <c r="D973" i="9"/>
  <c r="E973" i="9"/>
  <c r="C974" i="9"/>
  <c r="D974" i="9"/>
  <c r="E974" i="9"/>
  <c r="C975" i="9"/>
  <c r="D975" i="9"/>
  <c r="E975" i="9"/>
  <c r="C976" i="9"/>
  <c r="D976" i="9"/>
  <c r="E976" i="9"/>
  <c r="C977" i="9"/>
  <c r="D977" i="9"/>
  <c r="E977" i="9"/>
  <c r="E971" i="9"/>
  <c r="C971" i="9"/>
  <c r="V1162" i="9" l="1"/>
  <c r="U1160" i="9"/>
  <c r="V1160" i="9" s="1"/>
  <c r="E1162" i="9"/>
  <c r="L1160" i="9"/>
  <c r="K1160" i="9"/>
  <c r="D1162" i="9"/>
  <c r="D1160" i="9" s="1"/>
  <c r="J961" i="9"/>
  <c r="J960" i="9" s="1"/>
  <c r="J1062" i="9"/>
  <c r="V1062" i="9"/>
  <c r="E1062" i="9"/>
  <c r="D1062" i="9"/>
  <c r="D971" i="9"/>
  <c r="D970" i="9" s="1"/>
  <c r="D969" i="9" s="1"/>
  <c r="T970" i="9"/>
  <c r="T969" i="9" s="1"/>
  <c r="F989" i="9"/>
  <c r="F998" i="9"/>
  <c r="U969" i="9"/>
  <c r="U1061" i="9"/>
  <c r="Q969" i="9"/>
  <c r="Q1061" i="9"/>
  <c r="M969" i="9"/>
  <c r="M1061" i="9"/>
  <c r="F1014" i="9"/>
  <c r="E1013" i="9"/>
  <c r="F1040" i="9"/>
  <c r="L969" i="9"/>
  <c r="L1061" i="9"/>
  <c r="P969" i="9"/>
  <c r="P1061" i="9"/>
  <c r="S969" i="9"/>
  <c r="S1061" i="9"/>
  <c r="O969" i="9"/>
  <c r="O1061" i="9"/>
  <c r="K969" i="9"/>
  <c r="K1061" i="9"/>
  <c r="F1041" i="9"/>
  <c r="J969" i="9"/>
  <c r="J1061" i="9"/>
  <c r="J1059" i="9" s="1"/>
  <c r="R969" i="9"/>
  <c r="R1061" i="9"/>
  <c r="N969" i="9"/>
  <c r="N1061" i="9"/>
  <c r="F1031" i="9"/>
  <c r="F1050" i="9"/>
  <c r="V1029" i="9"/>
  <c r="F1048" i="9"/>
  <c r="F1020" i="9"/>
  <c r="V1021" i="9"/>
  <c r="U1020" i="9"/>
  <c r="V1020" i="9" s="1"/>
  <c r="V1012" i="9"/>
  <c r="F977" i="9"/>
  <c r="V996" i="9"/>
  <c r="V987" i="9"/>
  <c r="V979" i="9"/>
  <c r="U978" i="9"/>
  <c r="V978" i="9" s="1"/>
  <c r="V1013" i="9"/>
  <c r="D1039" i="9"/>
  <c r="D1038" i="9" s="1"/>
  <c r="V1039" i="9"/>
  <c r="V1048" i="9"/>
  <c r="C1039" i="9"/>
  <c r="F1049" i="9"/>
  <c r="V1049" i="9"/>
  <c r="V988" i="9"/>
  <c r="C970" i="9"/>
  <c r="C969" i="9" s="1"/>
  <c r="F976" i="9"/>
  <c r="F973" i="9"/>
  <c r="V1030" i="9"/>
  <c r="F1021" i="9"/>
  <c r="V997" i="9"/>
  <c r="F972" i="9"/>
  <c r="V970" i="9"/>
  <c r="E997" i="9"/>
  <c r="E970" i="9"/>
  <c r="E969" i="9" s="1"/>
  <c r="E1030" i="9"/>
  <c r="F1022" i="9"/>
  <c r="E988" i="9"/>
  <c r="E979" i="9"/>
  <c r="F974" i="9"/>
  <c r="F975" i="9"/>
  <c r="F971" i="9"/>
  <c r="E1160" i="9" l="1"/>
  <c r="C1062" i="9"/>
  <c r="F1062" i="9" s="1"/>
  <c r="J1162" i="9"/>
  <c r="R1059" i="9"/>
  <c r="Q1059" i="9"/>
  <c r="K1059" i="9"/>
  <c r="S1059" i="9"/>
  <c r="L1059" i="9"/>
  <c r="N1059" i="9"/>
  <c r="M1059" i="9"/>
  <c r="U1059" i="9"/>
  <c r="O1059" i="9"/>
  <c r="P1059" i="9"/>
  <c r="V969" i="9"/>
  <c r="T1061" i="9"/>
  <c r="C1061" i="9"/>
  <c r="C1059" i="9" s="1"/>
  <c r="V1061" i="9"/>
  <c r="F1039" i="9"/>
  <c r="C1038" i="9"/>
  <c r="F1038" i="9" s="1"/>
  <c r="E1061" i="9"/>
  <c r="E1059" i="9" s="1"/>
  <c r="F997" i="9"/>
  <c r="E996" i="9"/>
  <c r="F996" i="9" s="1"/>
  <c r="F979" i="9"/>
  <c r="E978" i="9"/>
  <c r="F988" i="9"/>
  <c r="E987" i="9"/>
  <c r="F987" i="9" s="1"/>
  <c r="F1030" i="9"/>
  <c r="E1029" i="9"/>
  <c r="F1029" i="9" s="1"/>
  <c r="F1013" i="9"/>
  <c r="E1012" i="9"/>
  <c r="F1012" i="9" s="1"/>
  <c r="F969" i="9"/>
  <c r="F970" i="9"/>
  <c r="C963" i="9"/>
  <c r="D963" i="9"/>
  <c r="E963" i="9"/>
  <c r="C964" i="9"/>
  <c r="D964" i="9"/>
  <c r="E964" i="9"/>
  <c r="C965" i="9"/>
  <c r="D965" i="9"/>
  <c r="E965" i="9"/>
  <c r="C966" i="9"/>
  <c r="D966" i="9"/>
  <c r="E966" i="9"/>
  <c r="C967" i="9"/>
  <c r="D967" i="9"/>
  <c r="E967" i="9"/>
  <c r="C968" i="9"/>
  <c r="D968" i="9"/>
  <c r="E968" i="9"/>
  <c r="E962" i="9"/>
  <c r="D962" i="9"/>
  <c r="C962" i="9"/>
  <c r="V962" i="9"/>
  <c r="V963" i="9"/>
  <c r="V964" i="9"/>
  <c r="V965" i="9"/>
  <c r="V966" i="9"/>
  <c r="V967" i="9"/>
  <c r="V968" i="9"/>
  <c r="H961" i="9"/>
  <c r="H960" i="9" s="1"/>
  <c r="I961" i="9"/>
  <c r="I960" i="9" s="1"/>
  <c r="K961" i="9"/>
  <c r="L961" i="9"/>
  <c r="L960" i="9" s="1"/>
  <c r="M961" i="9"/>
  <c r="N961" i="9"/>
  <c r="N960" i="9" s="1"/>
  <c r="O961" i="9"/>
  <c r="O960" i="9" s="1"/>
  <c r="P961" i="9"/>
  <c r="P960" i="9" s="1"/>
  <c r="Q961" i="9"/>
  <c r="Q960" i="9" s="1"/>
  <c r="R961" i="9"/>
  <c r="R960" i="9" s="1"/>
  <c r="S961" i="9"/>
  <c r="S960" i="9" s="1"/>
  <c r="T961" i="9"/>
  <c r="T960" i="9" s="1"/>
  <c r="U961" i="9"/>
  <c r="J1160" i="9" l="1"/>
  <c r="C1162" i="9"/>
  <c r="V1059" i="9"/>
  <c r="T1059" i="9"/>
  <c r="D1061" i="9"/>
  <c r="D1059" i="9" s="1"/>
  <c r="F1061" i="9"/>
  <c r="F1059" i="9"/>
  <c r="F968" i="9"/>
  <c r="F965" i="9"/>
  <c r="F964" i="9"/>
  <c r="F966" i="9"/>
  <c r="F967" i="9"/>
  <c r="F963" i="9"/>
  <c r="M960" i="9"/>
  <c r="D961" i="9"/>
  <c r="D960" i="9" s="1"/>
  <c r="K960" i="9"/>
  <c r="V961" i="9"/>
  <c r="E961" i="9"/>
  <c r="U960" i="9"/>
  <c r="V960" i="9" s="1"/>
  <c r="F962" i="9"/>
  <c r="C1160" i="9" l="1"/>
  <c r="F1160" i="9" s="1"/>
  <c r="F1162" i="9"/>
  <c r="E960" i="9"/>
  <c r="V957" i="9"/>
  <c r="V956" i="9" s="1"/>
  <c r="E957" i="9"/>
  <c r="E956" i="9" s="1"/>
  <c r="D957" i="9"/>
  <c r="D956" i="9" s="1"/>
  <c r="C957" i="9"/>
  <c r="C956" i="9" s="1"/>
  <c r="U956" i="9"/>
  <c r="T956" i="9"/>
  <c r="S956" i="9"/>
  <c r="R956" i="9"/>
  <c r="Q956" i="9"/>
  <c r="P956" i="9"/>
  <c r="O956" i="9"/>
  <c r="N956" i="9"/>
  <c r="M956" i="9"/>
  <c r="L956" i="9"/>
  <c r="K956" i="9"/>
  <c r="J956" i="9"/>
  <c r="I956" i="9"/>
  <c r="H956" i="9"/>
  <c r="G956" i="9"/>
  <c r="V955" i="9"/>
  <c r="V954" i="9" s="1"/>
  <c r="E955" i="9"/>
  <c r="D955" i="9"/>
  <c r="D954" i="9" s="1"/>
  <c r="C955" i="9"/>
  <c r="U954" i="9"/>
  <c r="T954" i="9"/>
  <c r="S954" i="9"/>
  <c r="R954" i="9"/>
  <c r="Q954" i="9"/>
  <c r="P954" i="9"/>
  <c r="O954" i="9"/>
  <c r="N954" i="9"/>
  <c r="M954" i="9"/>
  <c r="L954" i="9"/>
  <c r="K954" i="9"/>
  <c r="J954" i="9"/>
  <c r="I954" i="9"/>
  <c r="H954" i="9"/>
  <c r="G954" i="9"/>
  <c r="C954" i="9"/>
  <c r="V953" i="9"/>
  <c r="V952" i="9" s="1"/>
  <c r="E953" i="9"/>
  <c r="E952" i="9" s="1"/>
  <c r="D953" i="9"/>
  <c r="D952" i="9" s="1"/>
  <c r="C953" i="9"/>
  <c r="C952" i="9" s="1"/>
  <c r="U952" i="9"/>
  <c r="T952" i="9"/>
  <c r="S952" i="9"/>
  <c r="R952" i="9"/>
  <c r="Q952" i="9"/>
  <c r="P952" i="9"/>
  <c r="O952" i="9"/>
  <c r="N952" i="9"/>
  <c r="M952" i="9"/>
  <c r="L952" i="9"/>
  <c r="K952" i="9"/>
  <c r="J952" i="9"/>
  <c r="I952" i="9"/>
  <c r="H952" i="9"/>
  <c r="G952" i="9"/>
  <c r="V951" i="9"/>
  <c r="V950" i="9" s="1"/>
  <c r="E951" i="9"/>
  <c r="E950" i="9" s="1"/>
  <c r="D951" i="9"/>
  <c r="D950" i="9" s="1"/>
  <c r="C951" i="9"/>
  <c r="C950" i="9" s="1"/>
  <c r="U950" i="9"/>
  <c r="T950" i="9"/>
  <c r="S950" i="9"/>
  <c r="R950" i="9"/>
  <c r="Q950" i="9"/>
  <c r="P950" i="9"/>
  <c r="O950" i="9"/>
  <c r="M950" i="9"/>
  <c r="L950" i="9"/>
  <c r="K950" i="9"/>
  <c r="J950" i="9"/>
  <c r="I950" i="9"/>
  <c r="H950" i="9"/>
  <c r="G950" i="9"/>
  <c r="V1094" i="9"/>
  <c r="V1096" i="9"/>
  <c r="E1097" i="9"/>
  <c r="D1097" i="9"/>
  <c r="C1097" i="9"/>
  <c r="U1096" i="9"/>
  <c r="T1096" i="9"/>
  <c r="S1096" i="9"/>
  <c r="R1096" i="9"/>
  <c r="Q1096" i="9"/>
  <c r="P1096" i="9"/>
  <c r="O1096" i="9"/>
  <c r="N1096" i="9"/>
  <c r="M1096" i="9"/>
  <c r="L1096" i="9"/>
  <c r="K1096" i="9"/>
  <c r="J1096" i="9"/>
  <c r="I1096" i="9"/>
  <c r="H1096" i="9"/>
  <c r="G1096" i="9"/>
  <c r="E1095" i="9"/>
  <c r="D1095" i="9"/>
  <c r="C1095" i="9"/>
  <c r="U1094" i="9"/>
  <c r="T1094" i="9"/>
  <c r="S1094" i="9"/>
  <c r="R1094" i="9"/>
  <c r="Q1094" i="9"/>
  <c r="P1094" i="9"/>
  <c r="O1094" i="9"/>
  <c r="N1094" i="9"/>
  <c r="M1094" i="9"/>
  <c r="L1094" i="9"/>
  <c r="K1094" i="9"/>
  <c r="J1094" i="9"/>
  <c r="I1094" i="9"/>
  <c r="H1094" i="9"/>
  <c r="G1094" i="9"/>
  <c r="V1093" i="9"/>
  <c r="E1093" i="9"/>
  <c r="D1093" i="9"/>
  <c r="C1093" i="9"/>
  <c r="U1092" i="9"/>
  <c r="T1092" i="9"/>
  <c r="S1092" i="9"/>
  <c r="R1092" i="9"/>
  <c r="Q1092" i="9"/>
  <c r="P1092" i="9"/>
  <c r="O1092" i="9"/>
  <c r="N1092" i="9"/>
  <c r="M1092" i="9"/>
  <c r="L1092" i="9"/>
  <c r="K1092" i="9"/>
  <c r="J1092" i="9"/>
  <c r="I1092" i="9"/>
  <c r="H1092" i="9"/>
  <c r="G1092" i="9"/>
  <c r="V1091" i="9"/>
  <c r="E1091" i="9"/>
  <c r="D1091" i="9"/>
  <c r="C1091" i="9"/>
  <c r="U1090" i="9"/>
  <c r="T1090" i="9"/>
  <c r="S1090" i="9"/>
  <c r="R1090" i="9"/>
  <c r="Q1090" i="9"/>
  <c r="P1090" i="9"/>
  <c r="O1090" i="9"/>
  <c r="N1090" i="9"/>
  <c r="M1090" i="9"/>
  <c r="L1090" i="9"/>
  <c r="K1090" i="9"/>
  <c r="J1090" i="9"/>
  <c r="I1090" i="9"/>
  <c r="H1090" i="9"/>
  <c r="G1090" i="9"/>
  <c r="V1089" i="9"/>
  <c r="E1089" i="9"/>
  <c r="D1089" i="9"/>
  <c r="C1089" i="9"/>
  <c r="U1088" i="9"/>
  <c r="T1088" i="9"/>
  <c r="S1088" i="9"/>
  <c r="R1088" i="9"/>
  <c r="Q1088" i="9"/>
  <c r="P1088" i="9"/>
  <c r="O1088" i="9"/>
  <c r="N1088" i="9"/>
  <c r="M1088" i="9"/>
  <c r="L1088" i="9"/>
  <c r="K1088" i="9"/>
  <c r="J1088" i="9"/>
  <c r="I1088" i="9"/>
  <c r="H1088" i="9"/>
  <c r="G1088" i="9"/>
  <c r="T1086" i="9"/>
  <c r="V1087" i="9"/>
  <c r="E1087" i="9"/>
  <c r="D1087" i="9"/>
  <c r="C1087" i="9"/>
  <c r="U1086" i="9"/>
  <c r="S1086" i="9"/>
  <c r="R1086" i="9"/>
  <c r="Q1086" i="9"/>
  <c r="P1086" i="9"/>
  <c r="O1086" i="9"/>
  <c r="N1086" i="9"/>
  <c r="M1086" i="9"/>
  <c r="L1086" i="9"/>
  <c r="K1086" i="9"/>
  <c r="J1086" i="9"/>
  <c r="I1086" i="9"/>
  <c r="H1086" i="9"/>
  <c r="G1086" i="9"/>
  <c r="V1085" i="9"/>
  <c r="E1085" i="9"/>
  <c r="D1085" i="9"/>
  <c r="C1085" i="9"/>
  <c r="U1084" i="9"/>
  <c r="T1084" i="9"/>
  <c r="S1084" i="9"/>
  <c r="R1084" i="9"/>
  <c r="Q1084" i="9"/>
  <c r="P1084" i="9"/>
  <c r="O1084" i="9"/>
  <c r="N1084" i="9"/>
  <c r="M1084" i="9"/>
  <c r="L1084" i="9"/>
  <c r="K1084" i="9"/>
  <c r="J1084" i="9"/>
  <c r="I1084" i="9"/>
  <c r="H1084" i="9"/>
  <c r="G1084" i="9"/>
  <c r="P1082" i="9"/>
  <c r="Q1082" i="9"/>
  <c r="R1082" i="9"/>
  <c r="V1083" i="9"/>
  <c r="E1083" i="9"/>
  <c r="D1083" i="9"/>
  <c r="C1083" i="9"/>
  <c r="U1082" i="9"/>
  <c r="T1082" i="9"/>
  <c r="S1082" i="9"/>
  <c r="O1082" i="9"/>
  <c r="N1082" i="9"/>
  <c r="M1082" i="9"/>
  <c r="L1082" i="9"/>
  <c r="K1082" i="9"/>
  <c r="J1082" i="9"/>
  <c r="I1082" i="9"/>
  <c r="H1082" i="9"/>
  <c r="G1082" i="9"/>
  <c r="V1081" i="9"/>
  <c r="E1081" i="9"/>
  <c r="D1081" i="9"/>
  <c r="C1081" i="9"/>
  <c r="U1080" i="9"/>
  <c r="T1080" i="9"/>
  <c r="S1080" i="9"/>
  <c r="R1080" i="9"/>
  <c r="Q1080" i="9"/>
  <c r="P1080" i="9"/>
  <c r="O1080" i="9"/>
  <c r="N1080" i="9"/>
  <c r="M1080" i="9"/>
  <c r="L1080" i="9"/>
  <c r="K1080" i="9"/>
  <c r="J1080" i="9"/>
  <c r="I1080" i="9"/>
  <c r="H1080" i="9"/>
  <c r="G1080" i="9"/>
  <c r="I1078" i="9"/>
  <c r="J1078" i="9"/>
  <c r="K1078" i="9"/>
  <c r="L1078" i="9"/>
  <c r="M1078" i="9"/>
  <c r="N1078" i="9"/>
  <c r="O1078" i="9"/>
  <c r="P1078" i="9"/>
  <c r="Q1078" i="9"/>
  <c r="R1078" i="9"/>
  <c r="S1078" i="9"/>
  <c r="T1078" i="9"/>
  <c r="U1078" i="9"/>
  <c r="E1079" i="9"/>
  <c r="D1079" i="9"/>
  <c r="C1079" i="9"/>
  <c r="V1079" i="9"/>
  <c r="H1074" i="9"/>
  <c r="I1074" i="9"/>
  <c r="J1074" i="9"/>
  <c r="J1073" i="9" s="1"/>
  <c r="K1074" i="9"/>
  <c r="K1073" i="9" s="1"/>
  <c r="L1074" i="9"/>
  <c r="L1073" i="9" s="1"/>
  <c r="M1074" i="9"/>
  <c r="M1073" i="9" s="1"/>
  <c r="N1074" i="9"/>
  <c r="N1073" i="9" s="1"/>
  <c r="O1074" i="9"/>
  <c r="O1073" i="9" s="1"/>
  <c r="P1074" i="9"/>
  <c r="P1073" i="9" s="1"/>
  <c r="Q1074" i="9"/>
  <c r="Q1073" i="9" s="1"/>
  <c r="R1074" i="9"/>
  <c r="R1073" i="9" s="1"/>
  <c r="S1074" i="9"/>
  <c r="S1073" i="9" s="1"/>
  <c r="T1074" i="9"/>
  <c r="T1073" i="9" s="1"/>
  <c r="U1074" i="9"/>
  <c r="U1073" i="9" s="1"/>
  <c r="C1076" i="9"/>
  <c r="D1076" i="9"/>
  <c r="E1076" i="9"/>
  <c r="E1077" i="9"/>
  <c r="D1077" i="9"/>
  <c r="C1077" i="9"/>
  <c r="V1077" i="9"/>
  <c r="E1072" i="9"/>
  <c r="D1072" i="9"/>
  <c r="D1071" i="9" s="1"/>
  <c r="C1072" i="9"/>
  <c r="C1071" i="9" s="1"/>
  <c r="U1071" i="9"/>
  <c r="T1071" i="9"/>
  <c r="S1071" i="9"/>
  <c r="R1071" i="9"/>
  <c r="Q1071" i="9"/>
  <c r="P1071" i="9"/>
  <c r="O1071" i="9"/>
  <c r="N1071" i="9"/>
  <c r="M1071" i="9"/>
  <c r="L1071" i="9"/>
  <c r="K1071" i="9"/>
  <c r="J1071" i="9"/>
  <c r="I1071" i="9"/>
  <c r="H1071" i="9"/>
  <c r="G1071" i="9"/>
  <c r="V1092" i="9" l="1"/>
  <c r="F1077" i="9"/>
  <c r="F1093" i="9"/>
  <c r="F1097" i="9"/>
  <c r="E1098" i="9"/>
  <c r="D1094" i="9"/>
  <c r="D1098" i="9"/>
  <c r="C1086" i="9"/>
  <c r="C1088" i="9"/>
  <c r="C1094" i="9"/>
  <c r="F1072" i="9"/>
  <c r="C1096" i="9"/>
  <c r="C1098" i="9"/>
  <c r="V1090" i="9"/>
  <c r="C1092" i="9"/>
  <c r="F955" i="9"/>
  <c r="F954" i="9" s="1"/>
  <c r="F957" i="9"/>
  <c r="F956" i="9" s="1"/>
  <c r="F953" i="9"/>
  <c r="F952" i="9" s="1"/>
  <c r="E954" i="9"/>
  <c r="F951" i="9"/>
  <c r="F950" i="9" s="1"/>
  <c r="F1095" i="9"/>
  <c r="E1094" i="9"/>
  <c r="F1094" i="9" s="1"/>
  <c r="D1096" i="9"/>
  <c r="E1096" i="9"/>
  <c r="F1096" i="9" s="1"/>
  <c r="E1074" i="9"/>
  <c r="E1073" i="9" s="1"/>
  <c r="E1078" i="9"/>
  <c r="V1073" i="9"/>
  <c r="V1078" i="9"/>
  <c r="F1083" i="9"/>
  <c r="C1084" i="9"/>
  <c r="D1090" i="9"/>
  <c r="F1076" i="9"/>
  <c r="I1073" i="9"/>
  <c r="V1080" i="9"/>
  <c r="V1082" i="9"/>
  <c r="F1087" i="9"/>
  <c r="F1091" i="9"/>
  <c r="V1074" i="9"/>
  <c r="D1088" i="9"/>
  <c r="E1090" i="9"/>
  <c r="D1092" i="9"/>
  <c r="D1074" i="9"/>
  <c r="D1073" i="9" s="1"/>
  <c r="F1079" i="9"/>
  <c r="E1084" i="9"/>
  <c r="D1084" i="9"/>
  <c r="F1085" i="9"/>
  <c r="E1086" i="9"/>
  <c r="V1086" i="9"/>
  <c r="E1088" i="9"/>
  <c r="F1089" i="9"/>
  <c r="E1092" i="9"/>
  <c r="D1080" i="9"/>
  <c r="V1084" i="9"/>
  <c r="V1088" i="9"/>
  <c r="C1090" i="9"/>
  <c r="D1086" i="9"/>
  <c r="E1082" i="9"/>
  <c r="D1082" i="9"/>
  <c r="C1082" i="9"/>
  <c r="E1080" i="9"/>
  <c r="C1080" i="9"/>
  <c r="F1081" i="9"/>
  <c r="E1071" i="9"/>
  <c r="F1071" i="9" s="1"/>
  <c r="F1092" i="9" l="1"/>
  <c r="F1088" i="9"/>
  <c r="F1086" i="9"/>
  <c r="F1090" i="9"/>
  <c r="F1084" i="9"/>
  <c r="F1082" i="9"/>
  <c r="F1080" i="9"/>
  <c r="I841" i="9"/>
  <c r="J841" i="9"/>
  <c r="J840" i="9" s="1"/>
  <c r="K841" i="9"/>
  <c r="L841" i="9"/>
  <c r="L840" i="9" s="1"/>
  <c r="M841" i="9"/>
  <c r="M840" i="9" s="1"/>
  <c r="N841" i="9"/>
  <c r="N840" i="9" s="1"/>
  <c r="O841" i="9"/>
  <c r="O840" i="9" s="1"/>
  <c r="P841" i="9"/>
  <c r="P840" i="9" s="1"/>
  <c r="Q841" i="9"/>
  <c r="Q840" i="9" s="1"/>
  <c r="R841" i="9"/>
  <c r="R840" i="9" s="1"/>
  <c r="S841" i="9"/>
  <c r="S840" i="9" s="1"/>
  <c r="T841" i="9"/>
  <c r="T840" i="9" s="1"/>
  <c r="U841" i="9"/>
  <c r="U840" i="9" s="1"/>
  <c r="E931" i="9"/>
  <c r="D931" i="9"/>
  <c r="C931" i="9"/>
  <c r="V931" i="9"/>
  <c r="H933" i="9"/>
  <c r="I933" i="9"/>
  <c r="I930" i="9" s="1"/>
  <c r="J933" i="9"/>
  <c r="J930" i="9" s="1"/>
  <c r="K933" i="9"/>
  <c r="K930" i="9" s="1"/>
  <c r="L933" i="9"/>
  <c r="M933" i="9"/>
  <c r="M930" i="9" s="1"/>
  <c r="N933" i="9"/>
  <c r="N930" i="9" s="1"/>
  <c r="O933" i="9"/>
  <c r="O930" i="9" s="1"/>
  <c r="P933" i="9"/>
  <c r="Q933" i="9"/>
  <c r="Q930" i="9" s="1"/>
  <c r="R933" i="9"/>
  <c r="R930" i="9" s="1"/>
  <c r="S933" i="9"/>
  <c r="T933" i="9"/>
  <c r="U933" i="9"/>
  <c r="U930" i="9" s="1"/>
  <c r="G933" i="9"/>
  <c r="G930" i="9" s="1"/>
  <c r="V932" i="9"/>
  <c r="C932" i="9"/>
  <c r="V923" i="9"/>
  <c r="E923" i="9"/>
  <c r="D923" i="9"/>
  <c r="D922" i="9" s="1"/>
  <c r="C923" i="9"/>
  <c r="C922" i="9" s="1"/>
  <c r="U922" i="9"/>
  <c r="T922" i="9"/>
  <c r="S922" i="9"/>
  <c r="R922" i="9"/>
  <c r="Q922" i="9"/>
  <c r="P922" i="9"/>
  <c r="O922" i="9"/>
  <c r="N922" i="9"/>
  <c r="M922" i="9"/>
  <c r="L922" i="9"/>
  <c r="K922" i="9"/>
  <c r="J922" i="9"/>
  <c r="I922" i="9"/>
  <c r="H922" i="9"/>
  <c r="G922" i="9"/>
  <c r="C924" i="9"/>
  <c r="D924" i="9"/>
  <c r="E924" i="9"/>
  <c r="F924" i="9"/>
  <c r="G924" i="9"/>
  <c r="I924" i="9"/>
  <c r="J924" i="9"/>
  <c r="K924" i="9"/>
  <c r="L924" i="9"/>
  <c r="M924" i="9"/>
  <c r="N924" i="9"/>
  <c r="O924" i="9"/>
  <c r="P924" i="9"/>
  <c r="Q924" i="9"/>
  <c r="R924" i="9"/>
  <c r="S924" i="9"/>
  <c r="T924" i="9"/>
  <c r="U924" i="9"/>
  <c r="V924" i="9"/>
  <c r="I921" i="9"/>
  <c r="J921" i="9"/>
  <c r="K921" i="9"/>
  <c r="K915" i="9" s="1"/>
  <c r="L921" i="9"/>
  <c r="L915" i="9" s="1"/>
  <c r="M921" i="9"/>
  <c r="N921" i="9"/>
  <c r="O921" i="9"/>
  <c r="O915" i="9" s="1"/>
  <c r="P921" i="9"/>
  <c r="P915" i="9" s="1"/>
  <c r="Q921" i="9"/>
  <c r="R921" i="9"/>
  <c r="S921" i="9"/>
  <c r="S915" i="9" s="1"/>
  <c r="T921" i="9"/>
  <c r="T915" i="9" s="1"/>
  <c r="U921" i="9"/>
  <c r="V916" i="9"/>
  <c r="V917" i="9"/>
  <c r="V918" i="9"/>
  <c r="V919" i="9"/>
  <c r="V920" i="9"/>
  <c r="E920" i="9"/>
  <c r="C920" i="9"/>
  <c r="E919" i="9"/>
  <c r="C919" i="9"/>
  <c r="E918" i="9"/>
  <c r="C918" i="9"/>
  <c r="E917" i="9"/>
  <c r="C917" i="9"/>
  <c r="E916" i="9"/>
  <c r="C916" i="9"/>
  <c r="P913" i="9"/>
  <c r="I913" i="9"/>
  <c r="H913" i="9"/>
  <c r="V914" i="9"/>
  <c r="E914" i="9"/>
  <c r="D914" i="9"/>
  <c r="D913" i="9" s="1"/>
  <c r="U913" i="9"/>
  <c r="T913" i="9"/>
  <c r="S913" i="9"/>
  <c r="R913" i="9"/>
  <c r="Q913" i="9"/>
  <c r="O913" i="9"/>
  <c r="N913" i="9"/>
  <c r="M913" i="9"/>
  <c r="L913" i="9"/>
  <c r="K913" i="9"/>
  <c r="J913" i="9"/>
  <c r="G913" i="9"/>
  <c r="H910" i="9"/>
  <c r="I910" i="9"/>
  <c r="J910" i="9"/>
  <c r="K910" i="9"/>
  <c r="L910" i="9"/>
  <c r="M910" i="9"/>
  <c r="N910" i="9"/>
  <c r="O910" i="9"/>
  <c r="P910" i="9"/>
  <c r="Q910" i="9"/>
  <c r="R910" i="9"/>
  <c r="S910" i="9"/>
  <c r="T910" i="9"/>
  <c r="U910" i="9"/>
  <c r="G910" i="9"/>
  <c r="I911" i="9"/>
  <c r="I946" i="9" s="1"/>
  <c r="J911" i="9"/>
  <c r="J946" i="9" s="1"/>
  <c r="K911" i="9"/>
  <c r="K946" i="9" s="1"/>
  <c r="L911" i="9"/>
  <c r="L946" i="9" s="1"/>
  <c r="M911" i="9"/>
  <c r="M946" i="9" s="1"/>
  <c r="N911" i="9"/>
  <c r="N946" i="9" s="1"/>
  <c r="O911" i="9"/>
  <c r="O946" i="9" s="1"/>
  <c r="P911" i="9"/>
  <c r="P946" i="9" s="1"/>
  <c r="Q911" i="9"/>
  <c r="Q946" i="9" s="1"/>
  <c r="R911" i="9"/>
  <c r="S911" i="9"/>
  <c r="S946" i="9" s="1"/>
  <c r="T911" i="9"/>
  <c r="T946" i="9" s="1"/>
  <c r="U911" i="9"/>
  <c r="U946" i="9" s="1"/>
  <c r="V908" i="9"/>
  <c r="E908" i="9"/>
  <c r="E907" i="9" s="1"/>
  <c r="D908" i="9"/>
  <c r="D907" i="9" s="1"/>
  <c r="C908" i="9"/>
  <c r="C907" i="9" s="1"/>
  <c r="U907" i="9"/>
  <c r="T907" i="9"/>
  <c r="S907" i="9"/>
  <c r="R907" i="9"/>
  <c r="Q907" i="9"/>
  <c r="P907" i="9"/>
  <c r="O907" i="9"/>
  <c r="N907" i="9"/>
  <c r="M907" i="9"/>
  <c r="L907" i="9"/>
  <c r="K907" i="9"/>
  <c r="J907" i="9"/>
  <c r="I907" i="9"/>
  <c r="H907" i="9"/>
  <c r="G907" i="9"/>
  <c r="V906" i="9"/>
  <c r="E906" i="9"/>
  <c r="E905" i="9" s="1"/>
  <c r="D906" i="9"/>
  <c r="D905" i="9" s="1"/>
  <c r="C906" i="9"/>
  <c r="C905" i="9" s="1"/>
  <c r="U905" i="9"/>
  <c r="T905" i="9"/>
  <c r="S905" i="9"/>
  <c r="R905" i="9"/>
  <c r="Q905" i="9"/>
  <c r="P905" i="9"/>
  <c r="O905" i="9"/>
  <c r="N905" i="9"/>
  <c r="M905" i="9"/>
  <c r="L905" i="9"/>
  <c r="K905" i="9"/>
  <c r="J905" i="9"/>
  <c r="I905" i="9"/>
  <c r="H905" i="9"/>
  <c r="G905" i="9"/>
  <c r="V904" i="9"/>
  <c r="E904" i="9"/>
  <c r="D904" i="9"/>
  <c r="D903" i="9" s="1"/>
  <c r="C904" i="9"/>
  <c r="C903" i="9" s="1"/>
  <c r="U903" i="9"/>
  <c r="T903" i="9"/>
  <c r="S903" i="9"/>
  <c r="R903" i="9"/>
  <c r="Q903" i="9"/>
  <c r="P903" i="9"/>
  <c r="O903" i="9"/>
  <c r="N903" i="9"/>
  <c r="M903" i="9"/>
  <c r="L903" i="9"/>
  <c r="K903" i="9"/>
  <c r="J903" i="9"/>
  <c r="I903" i="9"/>
  <c r="H903" i="9"/>
  <c r="G903" i="9"/>
  <c r="V902" i="9"/>
  <c r="E902" i="9"/>
  <c r="E901" i="9" s="1"/>
  <c r="D902" i="9"/>
  <c r="D901" i="9" s="1"/>
  <c r="C902" i="9"/>
  <c r="C901" i="9" s="1"/>
  <c r="U901" i="9"/>
  <c r="T901" i="9"/>
  <c r="S901" i="9"/>
  <c r="R901" i="9"/>
  <c r="Q901" i="9"/>
  <c r="P901" i="9"/>
  <c r="O901" i="9"/>
  <c r="N901" i="9"/>
  <c r="M901" i="9"/>
  <c r="L901" i="9"/>
  <c r="K901" i="9"/>
  <c r="J901" i="9"/>
  <c r="I901" i="9"/>
  <c r="H901" i="9"/>
  <c r="G901" i="9"/>
  <c r="V900" i="9"/>
  <c r="E900" i="9"/>
  <c r="E899" i="9" s="1"/>
  <c r="D900" i="9"/>
  <c r="D899" i="9" s="1"/>
  <c r="C900" i="9"/>
  <c r="C899" i="9" s="1"/>
  <c r="U899" i="9"/>
  <c r="T899" i="9"/>
  <c r="S899" i="9"/>
  <c r="R899" i="9"/>
  <c r="Q899" i="9"/>
  <c r="P899" i="9"/>
  <c r="O899" i="9"/>
  <c r="N899" i="9"/>
  <c r="M899" i="9"/>
  <c r="L899" i="9"/>
  <c r="K899" i="9"/>
  <c r="J899" i="9"/>
  <c r="I899" i="9"/>
  <c r="H899" i="9"/>
  <c r="G899" i="9"/>
  <c r="I897" i="9"/>
  <c r="I896" i="9" s="1"/>
  <c r="J897" i="9"/>
  <c r="J896" i="9" s="1"/>
  <c r="K897" i="9"/>
  <c r="K896" i="9" s="1"/>
  <c r="L897" i="9"/>
  <c r="L896" i="9" s="1"/>
  <c r="M897" i="9"/>
  <c r="M896" i="9" s="1"/>
  <c r="N897" i="9"/>
  <c r="N896" i="9" s="1"/>
  <c r="O897" i="9"/>
  <c r="O896" i="9" s="1"/>
  <c r="P897" i="9"/>
  <c r="P896" i="9" s="1"/>
  <c r="Q897" i="9"/>
  <c r="Q896" i="9" s="1"/>
  <c r="R897" i="9"/>
  <c r="R896" i="9" s="1"/>
  <c r="S897" i="9"/>
  <c r="S896" i="9" s="1"/>
  <c r="T897" i="9"/>
  <c r="T896" i="9" s="1"/>
  <c r="U897" i="9"/>
  <c r="U896" i="9" s="1"/>
  <c r="V895" i="9"/>
  <c r="E895" i="9"/>
  <c r="D895" i="9"/>
  <c r="D894" i="9" s="1"/>
  <c r="C895" i="9"/>
  <c r="C894" i="9" s="1"/>
  <c r="U894" i="9"/>
  <c r="T894" i="9"/>
  <c r="S894" i="9"/>
  <c r="R894" i="9"/>
  <c r="Q894" i="9"/>
  <c r="P894" i="9"/>
  <c r="O894" i="9"/>
  <c r="N894" i="9"/>
  <c r="M894" i="9"/>
  <c r="L894" i="9"/>
  <c r="K894" i="9"/>
  <c r="J894" i="9"/>
  <c r="I894" i="9"/>
  <c r="H894" i="9"/>
  <c r="G894" i="9"/>
  <c r="I892" i="9"/>
  <c r="I891" i="9" s="1"/>
  <c r="J892" i="9"/>
  <c r="J891" i="9" s="1"/>
  <c r="K892" i="9"/>
  <c r="K891" i="9" s="1"/>
  <c r="L892" i="9"/>
  <c r="L891" i="9" s="1"/>
  <c r="M892" i="9"/>
  <c r="M891" i="9" s="1"/>
  <c r="N892" i="9"/>
  <c r="N891" i="9" s="1"/>
  <c r="O892" i="9"/>
  <c r="O891" i="9" s="1"/>
  <c r="P892" i="9"/>
  <c r="P891" i="9" s="1"/>
  <c r="Q892" i="9"/>
  <c r="Q891" i="9" s="1"/>
  <c r="R892" i="9"/>
  <c r="R891" i="9" s="1"/>
  <c r="S892" i="9"/>
  <c r="S891" i="9" s="1"/>
  <c r="T892" i="9"/>
  <c r="T891" i="9" s="1"/>
  <c r="U892" i="9"/>
  <c r="U891" i="9" s="1"/>
  <c r="E890" i="9"/>
  <c r="E889" i="9" s="1"/>
  <c r="D890" i="9"/>
  <c r="D889" i="9" s="1"/>
  <c r="C890" i="9"/>
  <c r="C889" i="9" s="1"/>
  <c r="U889" i="9"/>
  <c r="T889" i="9"/>
  <c r="S889" i="9"/>
  <c r="R889" i="9"/>
  <c r="Q889" i="9"/>
  <c r="P889" i="9"/>
  <c r="O889" i="9"/>
  <c r="N889" i="9"/>
  <c r="M889" i="9"/>
  <c r="L889" i="9"/>
  <c r="K889" i="9"/>
  <c r="J889" i="9"/>
  <c r="I889" i="9"/>
  <c r="H889" i="9"/>
  <c r="G889" i="9"/>
  <c r="V888" i="9"/>
  <c r="E888" i="9"/>
  <c r="E887" i="9" s="1"/>
  <c r="D888" i="9"/>
  <c r="D887" i="9" s="1"/>
  <c r="C888" i="9"/>
  <c r="C887" i="9" s="1"/>
  <c r="U887" i="9"/>
  <c r="T887" i="9"/>
  <c r="S887" i="9"/>
  <c r="R887" i="9"/>
  <c r="Q887" i="9"/>
  <c r="P887" i="9"/>
  <c r="O887" i="9"/>
  <c r="N887" i="9"/>
  <c r="M887" i="9"/>
  <c r="L887" i="9"/>
  <c r="K887" i="9"/>
  <c r="J887" i="9"/>
  <c r="I887" i="9"/>
  <c r="H887" i="9"/>
  <c r="G887" i="9"/>
  <c r="V886" i="9"/>
  <c r="E886" i="9"/>
  <c r="E885" i="9" s="1"/>
  <c r="D886" i="9"/>
  <c r="D885" i="9" s="1"/>
  <c r="C886" i="9"/>
  <c r="C885" i="9" s="1"/>
  <c r="U885" i="9"/>
  <c r="T885" i="9"/>
  <c r="S885" i="9"/>
  <c r="R885" i="9"/>
  <c r="Q885" i="9"/>
  <c r="P885" i="9"/>
  <c r="O885" i="9"/>
  <c r="N885" i="9"/>
  <c r="M885" i="9"/>
  <c r="L885" i="9"/>
  <c r="K885" i="9"/>
  <c r="J885" i="9"/>
  <c r="I885" i="9"/>
  <c r="H885" i="9"/>
  <c r="G885" i="9"/>
  <c r="V884" i="9"/>
  <c r="E884" i="9"/>
  <c r="E883" i="9" s="1"/>
  <c r="D884" i="9"/>
  <c r="D883" i="9" s="1"/>
  <c r="C884" i="9"/>
  <c r="C883" i="9" s="1"/>
  <c r="U883" i="9"/>
  <c r="T883" i="9"/>
  <c r="S883" i="9"/>
  <c r="R883" i="9"/>
  <c r="Q883" i="9"/>
  <c r="P883" i="9"/>
  <c r="O883" i="9"/>
  <c r="N883" i="9"/>
  <c r="M883" i="9"/>
  <c r="L883" i="9"/>
  <c r="K883" i="9"/>
  <c r="J883" i="9"/>
  <c r="I883" i="9"/>
  <c r="H883" i="9"/>
  <c r="G883" i="9"/>
  <c r="V882" i="9"/>
  <c r="E882" i="9"/>
  <c r="D882" i="9"/>
  <c r="D881" i="9" s="1"/>
  <c r="C882" i="9"/>
  <c r="C881" i="9" s="1"/>
  <c r="U881" i="9"/>
  <c r="T881" i="9"/>
  <c r="S881" i="9"/>
  <c r="R881" i="9"/>
  <c r="Q881" i="9"/>
  <c r="P881" i="9"/>
  <c r="O881" i="9"/>
  <c r="N881" i="9"/>
  <c r="M881" i="9"/>
  <c r="L881" i="9"/>
  <c r="K881" i="9"/>
  <c r="J881" i="9"/>
  <c r="I881" i="9"/>
  <c r="H881" i="9"/>
  <c r="G881" i="9"/>
  <c r="V880" i="9"/>
  <c r="E880" i="9"/>
  <c r="E879" i="9" s="1"/>
  <c r="D880" i="9"/>
  <c r="D879" i="9" s="1"/>
  <c r="C880" i="9"/>
  <c r="U879" i="9"/>
  <c r="T879" i="9"/>
  <c r="S879" i="9"/>
  <c r="R879" i="9"/>
  <c r="Q879" i="9"/>
  <c r="P879" i="9"/>
  <c r="O879" i="9"/>
  <c r="N879" i="9"/>
  <c r="M879" i="9"/>
  <c r="L879" i="9"/>
  <c r="K879" i="9"/>
  <c r="J879" i="9"/>
  <c r="I879" i="9"/>
  <c r="H879" i="9"/>
  <c r="G879" i="9"/>
  <c r="C879" i="9"/>
  <c r="V878" i="9"/>
  <c r="E878" i="9"/>
  <c r="E877" i="9" s="1"/>
  <c r="D878" i="9"/>
  <c r="D877" i="9" s="1"/>
  <c r="C878" i="9"/>
  <c r="C877" i="9" s="1"/>
  <c r="U877" i="9"/>
  <c r="T877" i="9"/>
  <c r="S877" i="9"/>
  <c r="R877" i="9"/>
  <c r="Q877" i="9"/>
  <c r="P877" i="9"/>
  <c r="O877" i="9"/>
  <c r="N877" i="9"/>
  <c r="M877" i="9"/>
  <c r="L877" i="9"/>
  <c r="K877" i="9"/>
  <c r="J877" i="9"/>
  <c r="I877" i="9"/>
  <c r="H877" i="9"/>
  <c r="G877" i="9"/>
  <c r="V876" i="9"/>
  <c r="E876" i="9"/>
  <c r="D876" i="9"/>
  <c r="D875" i="9" s="1"/>
  <c r="C876" i="9"/>
  <c r="C875" i="9" s="1"/>
  <c r="U875" i="9"/>
  <c r="T875" i="9"/>
  <c r="S875" i="9"/>
  <c r="R875" i="9"/>
  <c r="Q875" i="9"/>
  <c r="P875" i="9"/>
  <c r="O875" i="9"/>
  <c r="N875" i="9"/>
  <c r="M875" i="9"/>
  <c r="L875" i="9"/>
  <c r="K875" i="9"/>
  <c r="J875" i="9"/>
  <c r="I875" i="9"/>
  <c r="H875" i="9"/>
  <c r="G875" i="9"/>
  <c r="I872" i="9"/>
  <c r="I941" i="9" s="1"/>
  <c r="I1155" i="9" s="1"/>
  <c r="J872" i="9"/>
  <c r="K872" i="9"/>
  <c r="L872" i="9"/>
  <c r="M872" i="9"/>
  <c r="M941" i="9" s="1"/>
  <c r="M1155" i="9" s="1"/>
  <c r="N872" i="9"/>
  <c r="O872" i="9"/>
  <c r="P872" i="9"/>
  <c r="Q872" i="9"/>
  <c r="Q941" i="9" s="1"/>
  <c r="Q1155" i="9" s="1"/>
  <c r="R872" i="9"/>
  <c r="S872" i="9"/>
  <c r="T872" i="9"/>
  <c r="U872" i="9"/>
  <c r="U941" i="9" s="1"/>
  <c r="U1155" i="9" s="1"/>
  <c r="G872" i="9"/>
  <c r="I873" i="9"/>
  <c r="J873" i="9"/>
  <c r="K873" i="9"/>
  <c r="L873" i="9"/>
  <c r="M873" i="9"/>
  <c r="N873" i="9"/>
  <c r="O873" i="9"/>
  <c r="P873" i="9"/>
  <c r="Q873" i="9"/>
  <c r="R873" i="9"/>
  <c r="S873" i="9"/>
  <c r="T873" i="9"/>
  <c r="U873" i="9"/>
  <c r="C869" i="9"/>
  <c r="D869" i="9"/>
  <c r="E869" i="9"/>
  <c r="E870" i="9"/>
  <c r="D870" i="9"/>
  <c r="C870" i="9"/>
  <c r="I868" i="9"/>
  <c r="J868" i="9"/>
  <c r="K868" i="9"/>
  <c r="L868" i="9"/>
  <c r="M868" i="9"/>
  <c r="N868" i="9"/>
  <c r="O868" i="9"/>
  <c r="P868" i="9"/>
  <c r="Q868" i="9"/>
  <c r="R868" i="9"/>
  <c r="S868" i="9"/>
  <c r="T868" i="9"/>
  <c r="U868" i="9"/>
  <c r="E867" i="9"/>
  <c r="D867" i="9"/>
  <c r="C867" i="9"/>
  <c r="I866" i="9"/>
  <c r="J866" i="9"/>
  <c r="K866" i="9"/>
  <c r="L866" i="9"/>
  <c r="M866" i="9"/>
  <c r="N866" i="9"/>
  <c r="O866" i="9"/>
  <c r="P866" i="9"/>
  <c r="Q866" i="9"/>
  <c r="R866" i="9"/>
  <c r="S866" i="9"/>
  <c r="T866" i="9"/>
  <c r="U866" i="9"/>
  <c r="G866" i="9"/>
  <c r="V865" i="9"/>
  <c r="E865" i="9"/>
  <c r="D865" i="9"/>
  <c r="D864" i="9" s="1"/>
  <c r="C865" i="9"/>
  <c r="C864" i="9" s="1"/>
  <c r="U864" i="9"/>
  <c r="T864" i="9"/>
  <c r="S864" i="9"/>
  <c r="R864" i="9"/>
  <c r="Q864" i="9"/>
  <c r="P864" i="9"/>
  <c r="O864" i="9"/>
  <c r="N864" i="9"/>
  <c r="M864" i="9"/>
  <c r="L864" i="9"/>
  <c r="K864" i="9"/>
  <c r="J864" i="9"/>
  <c r="I864" i="9"/>
  <c r="H864" i="9"/>
  <c r="G864" i="9"/>
  <c r="V863" i="9"/>
  <c r="E863" i="9"/>
  <c r="E862" i="9" s="1"/>
  <c r="D863" i="9"/>
  <c r="D862" i="9" s="1"/>
  <c r="C863" i="9"/>
  <c r="U862" i="9"/>
  <c r="T862" i="9"/>
  <c r="S862" i="9"/>
  <c r="R862" i="9"/>
  <c r="Q862" i="9"/>
  <c r="P862" i="9"/>
  <c r="O862" i="9"/>
  <c r="N862" i="9"/>
  <c r="M862" i="9"/>
  <c r="L862" i="9"/>
  <c r="K862" i="9"/>
  <c r="J862" i="9"/>
  <c r="I862" i="9"/>
  <c r="H862" i="9"/>
  <c r="G862" i="9"/>
  <c r="V861" i="9"/>
  <c r="E861" i="9"/>
  <c r="D861" i="9"/>
  <c r="C861" i="9"/>
  <c r="V860" i="9"/>
  <c r="E860" i="9"/>
  <c r="D860" i="9"/>
  <c r="C860" i="9"/>
  <c r="U859" i="9"/>
  <c r="T859" i="9"/>
  <c r="S859" i="9"/>
  <c r="R859" i="9"/>
  <c r="Q859" i="9"/>
  <c r="P859" i="9"/>
  <c r="O859" i="9"/>
  <c r="N859" i="9"/>
  <c r="M859" i="9"/>
  <c r="L859" i="9"/>
  <c r="K859" i="9"/>
  <c r="J859" i="9"/>
  <c r="I859" i="9"/>
  <c r="H859" i="9"/>
  <c r="G859" i="9"/>
  <c r="V858" i="9"/>
  <c r="E858" i="9"/>
  <c r="E857" i="9" s="1"/>
  <c r="D858" i="9"/>
  <c r="D857" i="9" s="1"/>
  <c r="C858" i="9"/>
  <c r="U857" i="9"/>
  <c r="T857" i="9"/>
  <c r="S857" i="9"/>
  <c r="R857" i="9"/>
  <c r="Q857" i="9"/>
  <c r="P857" i="9"/>
  <c r="O857" i="9"/>
  <c r="N857" i="9"/>
  <c r="M857" i="9"/>
  <c r="L857" i="9"/>
  <c r="K857" i="9"/>
  <c r="J857" i="9"/>
  <c r="I857" i="9"/>
  <c r="H857" i="9"/>
  <c r="G857" i="9"/>
  <c r="V856" i="9"/>
  <c r="E856" i="9"/>
  <c r="D856" i="9"/>
  <c r="C856" i="9"/>
  <c r="V855" i="9"/>
  <c r="E855" i="9"/>
  <c r="D855" i="9"/>
  <c r="C855" i="9"/>
  <c r="C854" i="9" s="1"/>
  <c r="U854" i="9"/>
  <c r="T854" i="9"/>
  <c r="S854" i="9"/>
  <c r="R854" i="9"/>
  <c r="Q854" i="9"/>
  <c r="P854" i="9"/>
  <c r="O854" i="9"/>
  <c r="N854" i="9"/>
  <c r="M854" i="9"/>
  <c r="L854" i="9"/>
  <c r="K854" i="9"/>
  <c r="J854" i="9"/>
  <c r="I854" i="9"/>
  <c r="H854" i="9"/>
  <c r="G854" i="9"/>
  <c r="V853" i="9"/>
  <c r="E853" i="9"/>
  <c r="D853" i="9"/>
  <c r="C853" i="9"/>
  <c r="V852" i="9"/>
  <c r="E852" i="9"/>
  <c r="E851" i="9" s="1"/>
  <c r="D852" i="9"/>
  <c r="C852" i="9"/>
  <c r="U851" i="9"/>
  <c r="T851" i="9"/>
  <c r="S851" i="9"/>
  <c r="R851" i="9"/>
  <c r="Q851" i="9"/>
  <c r="P851" i="9"/>
  <c r="O851" i="9"/>
  <c r="N851" i="9"/>
  <c r="M851" i="9"/>
  <c r="L851" i="9"/>
  <c r="K851" i="9"/>
  <c r="J851" i="9"/>
  <c r="I851" i="9"/>
  <c r="H851" i="9"/>
  <c r="G851" i="9"/>
  <c r="H848" i="9"/>
  <c r="I848" i="9"/>
  <c r="J848" i="9"/>
  <c r="K848" i="9"/>
  <c r="L848" i="9"/>
  <c r="M848" i="9"/>
  <c r="N848" i="9"/>
  <c r="O848" i="9"/>
  <c r="P848" i="9"/>
  <c r="Q848" i="9"/>
  <c r="R848" i="9"/>
  <c r="S848" i="9"/>
  <c r="T848" i="9"/>
  <c r="U848" i="9"/>
  <c r="G848" i="9"/>
  <c r="E850" i="9"/>
  <c r="D850" i="9"/>
  <c r="C850" i="9"/>
  <c r="V850" i="9"/>
  <c r="V849" i="9"/>
  <c r="E849" i="9"/>
  <c r="D849" i="9"/>
  <c r="C849" i="9"/>
  <c r="I834" i="9"/>
  <c r="I833" i="9" s="1"/>
  <c r="J834" i="9"/>
  <c r="J833" i="9" s="1"/>
  <c r="K834" i="9"/>
  <c r="K833" i="9" s="1"/>
  <c r="L834" i="9"/>
  <c r="L833" i="9" s="1"/>
  <c r="M834" i="9"/>
  <c r="M833" i="9" s="1"/>
  <c r="N834" i="9"/>
  <c r="N833" i="9" s="1"/>
  <c r="O834" i="9"/>
  <c r="O833" i="9" s="1"/>
  <c r="P834" i="9"/>
  <c r="P833" i="9" s="1"/>
  <c r="Q834" i="9"/>
  <c r="Q833" i="9" s="1"/>
  <c r="R834" i="9"/>
  <c r="S834" i="9"/>
  <c r="S833" i="9" s="1"/>
  <c r="T834" i="9"/>
  <c r="T833" i="9" s="1"/>
  <c r="U834" i="9"/>
  <c r="V832" i="9"/>
  <c r="E832" i="9"/>
  <c r="E831" i="9" s="1"/>
  <c r="D832" i="9"/>
  <c r="D831" i="9" s="1"/>
  <c r="C832" i="9"/>
  <c r="C831" i="9" s="1"/>
  <c r="U831" i="9"/>
  <c r="T831" i="9"/>
  <c r="S831" i="9"/>
  <c r="R831" i="9"/>
  <c r="Q831" i="9"/>
  <c r="P831" i="9"/>
  <c r="O831" i="9"/>
  <c r="N831" i="9"/>
  <c r="M831" i="9"/>
  <c r="L831" i="9"/>
  <c r="K831" i="9"/>
  <c r="J831" i="9"/>
  <c r="I831" i="9"/>
  <c r="H831" i="9"/>
  <c r="G831" i="9"/>
  <c r="I829" i="9"/>
  <c r="J829" i="9"/>
  <c r="K829" i="9"/>
  <c r="L829" i="9"/>
  <c r="M829" i="9"/>
  <c r="N829" i="9"/>
  <c r="O829" i="9"/>
  <c r="P829" i="9"/>
  <c r="Q829" i="9"/>
  <c r="R829" i="9"/>
  <c r="S829" i="9"/>
  <c r="T829" i="9"/>
  <c r="U829" i="9"/>
  <c r="E827" i="9"/>
  <c r="D827" i="9"/>
  <c r="D826" i="9" s="1"/>
  <c r="C827" i="9"/>
  <c r="C826" i="9" s="1"/>
  <c r="I826" i="9"/>
  <c r="J826" i="9"/>
  <c r="K826" i="9"/>
  <c r="L826" i="9"/>
  <c r="M826" i="9"/>
  <c r="N826" i="9"/>
  <c r="O826" i="9"/>
  <c r="P826" i="9"/>
  <c r="Q826" i="9"/>
  <c r="R826" i="9"/>
  <c r="S826" i="9"/>
  <c r="T826" i="9"/>
  <c r="U826" i="9"/>
  <c r="G826" i="9"/>
  <c r="V825" i="9"/>
  <c r="V823" i="9"/>
  <c r="V821" i="9"/>
  <c r="V819" i="9"/>
  <c r="H826" i="9"/>
  <c r="V826" i="9"/>
  <c r="E825" i="9"/>
  <c r="D825" i="9"/>
  <c r="D824" i="9" s="1"/>
  <c r="C825" i="9"/>
  <c r="C824" i="9" s="1"/>
  <c r="U824" i="9"/>
  <c r="T824" i="9"/>
  <c r="S824" i="9"/>
  <c r="R824" i="9"/>
  <c r="Q824" i="9"/>
  <c r="P824" i="9"/>
  <c r="O824" i="9"/>
  <c r="N824" i="9"/>
  <c r="M824" i="9"/>
  <c r="L824" i="9"/>
  <c r="K824" i="9"/>
  <c r="J824" i="9"/>
  <c r="I824" i="9"/>
  <c r="H824" i="9"/>
  <c r="G824" i="9"/>
  <c r="E823" i="9"/>
  <c r="D823" i="9"/>
  <c r="D822" i="9" s="1"/>
  <c r="C823" i="9"/>
  <c r="C822" i="9" s="1"/>
  <c r="U822" i="9"/>
  <c r="T822" i="9"/>
  <c r="S822" i="9"/>
  <c r="R822" i="9"/>
  <c r="Q822" i="9"/>
  <c r="P822" i="9"/>
  <c r="O822" i="9"/>
  <c r="N822" i="9"/>
  <c r="M822" i="9"/>
  <c r="L822" i="9"/>
  <c r="K822" i="9"/>
  <c r="J822" i="9"/>
  <c r="I822" i="9"/>
  <c r="H822" i="9"/>
  <c r="G822" i="9"/>
  <c r="E821" i="9"/>
  <c r="D821" i="9"/>
  <c r="D820" i="9" s="1"/>
  <c r="C821" i="9"/>
  <c r="C820" i="9" s="1"/>
  <c r="U820" i="9"/>
  <c r="T820" i="9"/>
  <c r="S820" i="9"/>
  <c r="R820" i="9"/>
  <c r="Q820" i="9"/>
  <c r="P820" i="9"/>
  <c r="O820" i="9"/>
  <c r="N820" i="9"/>
  <c r="M820" i="9"/>
  <c r="L820" i="9"/>
  <c r="K820" i="9"/>
  <c r="J820" i="9"/>
  <c r="I820" i="9"/>
  <c r="H820" i="9"/>
  <c r="G820" i="9"/>
  <c r="E819" i="9"/>
  <c r="D819" i="9"/>
  <c r="D818" i="9" s="1"/>
  <c r="C819" i="9"/>
  <c r="U818" i="9"/>
  <c r="T818" i="9"/>
  <c r="S818" i="9"/>
  <c r="R818" i="9"/>
  <c r="Q818" i="9"/>
  <c r="P818" i="9"/>
  <c r="O818" i="9"/>
  <c r="N818" i="9"/>
  <c r="M818" i="9"/>
  <c r="L818" i="9"/>
  <c r="K818" i="9"/>
  <c r="J818" i="9"/>
  <c r="I818" i="9"/>
  <c r="H818" i="9"/>
  <c r="G818" i="9"/>
  <c r="C818" i="9"/>
  <c r="I815" i="9"/>
  <c r="J815" i="9"/>
  <c r="K815" i="9"/>
  <c r="L815" i="9"/>
  <c r="M815" i="9"/>
  <c r="N815" i="9"/>
  <c r="O815" i="9"/>
  <c r="P815" i="9"/>
  <c r="Q815" i="9"/>
  <c r="R815" i="9"/>
  <c r="S815" i="9"/>
  <c r="T815" i="9"/>
  <c r="U815" i="9"/>
  <c r="I816" i="9"/>
  <c r="J816" i="9"/>
  <c r="K816" i="9"/>
  <c r="L816" i="9"/>
  <c r="M816" i="9"/>
  <c r="N816" i="9"/>
  <c r="O816" i="9"/>
  <c r="P816" i="9"/>
  <c r="Q816" i="9"/>
  <c r="R816" i="9"/>
  <c r="S816" i="9"/>
  <c r="T816" i="9"/>
  <c r="U816" i="9"/>
  <c r="V810" i="9"/>
  <c r="E810" i="9"/>
  <c r="E809" i="9" s="1"/>
  <c r="D810" i="9"/>
  <c r="D809" i="9" s="1"/>
  <c r="C810" i="9"/>
  <c r="C809" i="9" s="1"/>
  <c r="U809" i="9"/>
  <c r="T809" i="9"/>
  <c r="S809" i="9"/>
  <c r="R809" i="9"/>
  <c r="Q809" i="9"/>
  <c r="P809" i="9"/>
  <c r="O809" i="9"/>
  <c r="N809" i="9"/>
  <c r="M809" i="9"/>
  <c r="L809" i="9"/>
  <c r="K809" i="9"/>
  <c r="J809" i="9"/>
  <c r="I809" i="9"/>
  <c r="H809" i="9"/>
  <c r="G809" i="9"/>
  <c r="V808" i="9"/>
  <c r="E808" i="9"/>
  <c r="E807" i="9" s="1"/>
  <c r="D808" i="9"/>
  <c r="C808" i="9"/>
  <c r="C807" i="9" s="1"/>
  <c r="U807" i="9"/>
  <c r="T807" i="9"/>
  <c r="S807" i="9"/>
  <c r="R807" i="9"/>
  <c r="Q807" i="9"/>
  <c r="P807" i="9"/>
  <c r="O807" i="9"/>
  <c r="N807" i="9"/>
  <c r="M807" i="9"/>
  <c r="L807" i="9"/>
  <c r="K807" i="9"/>
  <c r="J807" i="9"/>
  <c r="I807" i="9"/>
  <c r="H807" i="9"/>
  <c r="G807" i="9"/>
  <c r="I803" i="9"/>
  <c r="J803" i="9"/>
  <c r="K803" i="9"/>
  <c r="L803" i="9"/>
  <c r="M803" i="9"/>
  <c r="N803" i="9"/>
  <c r="O803" i="9"/>
  <c r="P803" i="9"/>
  <c r="Q803" i="9"/>
  <c r="R803" i="9"/>
  <c r="S803" i="9"/>
  <c r="T803" i="9"/>
  <c r="U803" i="9"/>
  <c r="I804" i="9"/>
  <c r="J804" i="9"/>
  <c r="K804" i="9"/>
  <c r="L804" i="9"/>
  <c r="M804" i="9"/>
  <c r="N804" i="9"/>
  <c r="O804" i="9"/>
  <c r="P804" i="9"/>
  <c r="Q804" i="9"/>
  <c r="R804" i="9"/>
  <c r="S804" i="9"/>
  <c r="T804" i="9"/>
  <c r="U804" i="9"/>
  <c r="V802" i="9"/>
  <c r="E802" i="9"/>
  <c r="E801" i="9" s="1"/>
  <c r="D802" i="9"/>
  <c r="D801" i="9" s="1"/>
  <c r="C802" i="9"/>
  <c r="C801" i="9" s="1"/>
  <c r="U801" i="9"/>
  <c r="T801" i="9"/>
  <c r="S801" i="9"/>
  <c r="R801" i="9"/>
  <c r="Q801" i="9"/>
  <c r="P801" i="9"/>
  <c r="O801" i="9"/>
  <c r="N801" i="9"/>
  <c r="M801" i="9"/>
  <c r="L801" i="9"/>
  <c r="K801" i="9"/>
  <c r="J801" i="9"/>
  <c r="I801" i="9"/>
  <c r="H801" i="9"/>
  <c r="G801" i="9"/>
  <c r="V800" i="9"/>
  <c r="E800" i="9"/>
  <c r="D800" i="9"/>
  <c r="D799" i="9" s="1"/>
  <c r="C800" i="9"/>
  <c r="C799" i="9" s="1"/>
  <c r="U799" i="9"/>
  <c r="T799" i="9"/>
  <c r="S799" i="9"/>
  <c r="R799" i="9"/>
  <c r="Q799" i="9"/>
  <c r="P799" i="9"/>
  <c r="O799" i="9"/>
  <c r="N799" i="9"/>
  <c r="M799" i="9"/>
  <c r="L799" i="9"/>
  <c r="K799" i="9"/>
  <c r="J799" i="9"/>
  <c r="I799" i="9"/>
  <c r="H799" i="9"/>
  <c r="G799" i="9"/>
  <c r="V798" i="9"/>
  <c r="E798" i="9"/>
  <c r="E797" i="9" s="1"/>
  <c r="D798" i="9"/>
  <c r="D797" i="9" s="1"/>
  <c r="C798" i="9"/>
  <c r="U797" i="9"/>
  <c r="T797" i="9"/>
  <c r="S797" i="9"/>
  <c r="R797" i="9"/>
  <c r="Q797" i="9"/>
  <c r="P797" i="9"/>
  <c r="O797" i="9"/>
  <c r="N797" i="9"/>
  <c r="M797" i="9"/>
  <c r="L797" i="9"/>
  <c r="K797" i="9"/>
  <c r="J797" i="9"/>
  <c r="I797" i="9"/>
  <c r="H797" i="9"/>
  <c r="G797" i="9"/>
  <c r="I795" i="9"/>
  <c r="I794" i="9" s="1"/>
  <c r="J795" i="9"/>
  <c r="J794" i="9" s="1"/>
  <c r="K795" i="9"/>
  <c r="K794" i="9" s="1"/>
  <c r="L795" i="9"/>
  <c r="L794" i="9" s="1"/>
  <c r="M795" i="9"/>
  <c r="M794" i="9" s="1"/>
  <c r="N795" i="9"/>
  <c r="N794" i="9" s="1"/>
  <c r="O795" i="9"/>
  <c r="O794" i="9" s="1"/>
  <c r="P795" i="9"/>
  <c r="P794" i="9" s="1"/>
  <c r="Q795" i="9"/>
  <c r="Q794" i="9" s="1"/>
  <c r="R795" i="9"/>
  <c r="R794" i="9" s="1"/>
  <c r="S795" i="9"/>
  <c r="S794" i="9" s="1"/>
  <c r="T795" i="9"/>
  <c r="T794" i="9" s="1"/>
  <c r="U795" i="9"/>
  <c r="U794" i="9" s="1"/>
  <c r="V785" i="9"/>
  <c r="V793" i="9"/>
  <c r="E793" i="9"/>
  <c r="E792" i="9" s="1"/>
  <c r="D793" i="9"/>
  <c r="D792" i="9" s="1"/>
  <c r="C793" i="9"/>
  <c r="C792" i="9" s="1"/>
  <c r="U792" i="9"/>
  <c r="T792" i="9"/>
  <c r="S792" i="9"/>
  <c r="R792" i="9"/>
  <c r="Q792" i="9"/>
  <c r="P792" i="9"/>
  <c r="O792" i="9"/>
  <c r="N792" i="9"/>
  <c r="M792" i="9"/>
  <c r="L792" i="9"/>
  <c r="K792" i="9"/>
  <c r="J792" i="9"/>
  <c r="I792" i="9"/>
  <c r="H792" i="9"/>
  <c r="G792" i="9"/>
  <c r="V791" i="9"/>
  <c r="E791" i="9"/>
  <c r="E790" i="9" s="1"/>
  <c r="D791" i="9"/>
  <c r="D790" i="9" s="1"/>
  <c r="C791" i="9"/>
  <c r="C790" i="9" s="1"/>
  <c r="U790" i="9"/>
  <c r="T790" i="9"/>
  <c r="S790" i="9"/>
  <c r="R790" i="9"/>
  <c r="Q790" i="9"/>
  <c r="P790" i="9"/>
  <c r="O790" i="9"/>
  <c r="N790" i="9"/>
  <c r="M790" i="9"/>
  <c r="L790" i="9"/>
  <c r="K790" i="9"/>
  <c r="J790" i="9"/>
  <c r="I790" i="9"/>
  <c r="H790" i="9"/>
  <c r="G790" i="9"/>
  <c r="E789" i="9"/>
  <c r="E788" i="9" s="1"/>
  <c r="D789" i="9"/>
  <c r="D788" i="9" s="1"/>
  <c r="C789" i="9"/>
  <c r="V789" i="9"/>
  <c r="V787" i="9"/>
  <c r="S941" i="9" l="1"/>
  <c r="O941" i="9"/>
  <c r="O1155" i="9" s="1"/>
  <c r="K941" i="9"/>
  <c r="K1155" i="9" s="1"/>
  <c r="T941" i="9"/>
  <c r="T1155" i="9" s="1"/>
  <c r="P941" i="9"/>
  <c r="P1155" i="9" s="1"/>
  <c r="L941" i="9"/>
  <c r="L1155" i="9" s="1"/>
  <c r="I939" i="9"/>
  <c r="Q939" i="9"/>
  <c r="M939" i="9"/>
  <c r="E854" i="9"/>
  <c r="P939" i="9"/>
  <c r="L939" i="9"/>
  <c r="S939" i="9"/>
  <c r="O939" i="9"/>
  <c r="K939" i="9"/>
  <c r="R939" i="9"/>
  <c r="N939" i="9"/>
  <c r="J939" i="9"/>
  <c r="R941" i="9"/>
  <c r="R1155" i="9" s="1"/>
  <c r="N941" i="9"/>
  <c r="N1155" i="9" s="1"/>
  <c r="J941" i="9"/>
  <c r="J1155" i="9" s="1"/>
  <c r="D851" i="9"/>
  <c r="F1098" i="9"/>
  <c r="D859" i="9"/>
  <c r="C851" i="9"/>
  <c r="F851" i="9" s="1"/>
  <c r="K871" i="9"/>
  <c r="R935" i="9"/>
  <c r="R934" i="9" s="1"/>
  <c r="N935" i="9"/>
  <c r="N934" i="9" s="1"/>
  <c r="J935" i="9"/>
  <c r="J934" i="9" s="1"/>
  <c r="R871" i="9"/>
  <c r="N871" i="9"/>
  <c r="K828" i="9"/>
  <c r="O828" i="9"/>
  <c r="S828" i="9"/>
  <c r="V894" i="9"/>
  <c r="D848" i="9"/>
  <c r="C848" i="9"/>
  <c r="E834" i="9"/>
  <c r="E833" i="9" s="1"/>
  <c r="E848" i="9"/>
  <c r="F850" i="9"/>
  <c r="F863" i="9"/>
  <c r="V875" i="9"/>
  <c r="V877" i="9"/>
  <c r="V879" i="9"/>
  <c r="E804" i="9"/>
  <c r="R915" i="9"/>
  <c r="D841" i="9"/>
  <c r="V848" i="9"/>
  <c r="V804" i="9"/>
  <c r="F821" i="9"/>
  <c r="M871" i="9"/>
  <c r="V911" i="9"/>
  <c r="E910" i="9"/>
  <c r="J915" i="9"/>
  <c r="V933" i="9"/>
  <c r="F798" i="9"/>
  <c r="V807" i="9"/>
  <c r="V816" i="9"/>
  <c r="D854" i="9"/>
  <c r="E794" i="9"/>
  <c r="V891" i="9"/>
  <c r="P871" i="9"/>
  <c r="V892" i="9"/>
  <c r="K935" i="9"/>
  <c r="K934" i="9" s="1"/>
  <c r="E892" i="9"/>
  <c r="O935" i="9"/>
  <c r="O934" i="9" s="1"/>
  <c r="E816" i="9"/>
  <c r="T871" i="9"/>
  <c r="V795" i="9"/>
  <c r="V801" i="9"/>
  <c r="R833" i="9"/>
  <c r="V897" i="9"/>
  <c r="V899" i="9"/>
  <c r="V907" i="9"/>
  <c r="R909" i="9"/>
  <c r="V910" i="9"/>
  <c r="C910" i="9"/>
  <c r="N915" i="9"/>
  <c r="V922" i="9"/>
  <c r="S930" i="9"/>
  <c r="V930" i="9" s="1"/>
  <c r="E841" i="9"/>
  <c r="I840" i="9"/>
  <c r="V794" i="9"/>
  <c r="L871" i="9"/>
  <c r="F790" i="9"/>
  <c r="V803" i="9"/>
  <c r="V859" i="9"/>
  <c r="C866" i="9"/>
  <c r="U871" i="9"/>
  <c r="E873" i="9"/>
  <c r="J871" i="9"/>
  <c r="V946" i="9"/>
  <c r="D910" i="9"/>
  <c r="T935" i="9"/>
  <c r="T934" i="9" s="1"/>
  <c r="P935" i="9"/>
  <c r="P934" i="9" s="1"/>
  <c r="L935" i="9"/>
  <c r="L934" i="9" s="1"/>
  <c r="S935" i="9"/>
  <c r="S934" i="9" s="1"/>
  <c r="E868" i="9"/>
  <c r="R946" i="9"/>
  <c r="E946" i="9" s="1"/>
  <c r="F789" i="9"/>
  <c r="C788" i="9"/>
  <c r="F788" i="9" s="1"/>
  <c r="E795" i="9"/>
  <c r="D807" i="9"/>
  <c r="E897" i="9"/>
  <c r="V921" i="9"/>
  <c r="U935" i="9"/>
  <c r="U915" i="9"/>
  <c r="V915" i="9" s="1"/>
  <c r="Q935" i="9"/>
  <c r="Q934" i="9" s="1"/>
  <c r="Q915" i="9"/>
  <c r="M935" i="9"/>
  <c r="M934" i="9" s="1"/>
  <c r="M915" i="9"/>
  <c r="I935" i="9"/>
  <c r="I915" i="9"/>
  <c r="V809" i="9"/>
  <c r="V873" i="9"/>
  <c r="S871" i="9"/>
  <c r="N909" i="9"/>
  <c r="E891" i="9"/>
  <c r="J909" i="9"/>
  <c r="E866" i="9"/>
  <c r="V815" i="9"/>
  <c r="L828" i="9"/>
  <c r="P828" i="9"/>
  <c r="T828" i="9"/>
  <c r="V820" i="9"/>
  <c r="J828" i="9"/>
  <c r="N828" i="9"/>
  <c r="R828" i="9"/>
  <c r="V834" i="9"/>
  <c r="U833" i="9"/>
  <c r="V833" i="9" s="1"/>
  <c r="V862" i="9"/>
  <c r="O871" i="9"/>
  <c r="U909" i="9"/>
  <c r="Q909" i="9"/>
  <c r="M909" i="9"/>
  <c r="I909" i="9"/>
  <c r="T930" i="9"/>
  <c r="P930" i="9"/>
  <c r="L930" i="9"/>
  <c r="F931" i="9"/>
  <c r="I828" i="9"/>
  <c r="M828" i="9"/>
  <c r="Q828" i="9"/>
  <c r="U828" i="9"/>
  <c r="V851" i="9"/>
  <c r="V864" i="9"/>
  <c r="F869" i="9"/>
  <c r="E911" i="9"/>
  <c r="T909" i="9"/>
  <c r="P909" i="9"/>
  <c r="L909" i="9"/>
  <c r="K840" i="9"/>
  <c r="D803" i="9"/>
  <c r="E803" i="9"/>
  <c r="Q871" i="9"/>
  <c r="E872" i="9"/>
  <c r="V896" i="9"/>
  <c r="E896" i="9"/>
  <c r="S909" i="9"/>
  <c r="O909" i="9"/>
  <c r="K909" i="9"/>
  <c r="E933" i="9"/>
  <c r="E930" i="9" s="1"/>
  <c r="D933" i="9"/>
  <c r="D930" i="9" s="1"/>
  <c r="C933" i="9"/>
  <c r="E932" i="9"/>
  <c r="F932" i="9" s="1"/>
  <c r="F923" i="9"/>
  <c r="E922" i="9"/>
  <c r="F922" i="9" s="1"/>
  <c r="E921" i="9"/>
  <c r="E915" i="9" s="1"/>
  <c r="F919" i="9"/>
  <c r="F917" i="9"/>
  <c r="F918" i="9"/>
  <c r="F920" i="9"/>
  <c r="F916" i="9"/>
  <c r="V913" i="9"/>
  <c r="C914" i="9"/>
  <c r="E913" i="9"/>
  <c r="E859" i="9"/>
  <c r="F870" i="9"/>
  <c r="F827" i="9"/>
  <c r="F908" i="9"/>
  <c r="F907" i="9"/>
  <c r="F865" i="9"/>
  <c r="F867" i="9"/>
  <c r="F883" i="9"/>
  <c r="F876" i="9"/>
  <c r="F880" i="9"/>
  <c r="F884" i="9"/>
  <c r="F902" i="9"/>
  <c r="F904" i="9"/>
  <c r="V829" i="9"/>
  <c r="V883" i="9"/>
  <c r="V885" i="9"/>
  <c r="V901" i="9"/>
  <c r="V903" i="9"/>
  <c r="V905" i="9"/>
  <c r="F905" i="9"/>
  <c r="F906" i="9"/>
  <c r="E903" i="9"/>
  <c r="F903" i="9" s="1"/>
  <c r="F901" i="9"/>
  <c r="F900" i="9"/>
  <c r="F899" i="9"/>
  <c r="F895" i="9"/>
  <c r="E894" i="9"/>
  <c r="F894" i="9" s="1"/>
  <c r="F890" i="9"/>
  <c r="F889" i="9"/>
  <c r="V887" i="9"/>
  <c r="F888" i="9"/>
  <c r="F887" i="9"/>
  <c r="F886" i="9"/>
  <c r="F885" i="9"/>
  <c r="F882" i="9"/>
  <c r="V881" i="9"/>
  <c r="E881" i="9"/>
  <c r="F881" i="9" s="1"/>
  <c r="F879" i="9"/>
  <c r="F877" i="9"/>
  <c r="F878" i="9"/>
  <c r="E875" i="9"/>
  <c r="F875" i="9" s="1"/>
  <c r="D872" i="9"/>
  <c r="I871" i="9"/>
  <c r="C872" i="9"/>
  <c r="V872" i="9"/>
  <c r="E864" i="9"/>
  <c r="F864" i="9" s="1"/>
  <c r="F792" i="9"/>
  <c r="F854" i="9"/>
  <c r="E829" i="9"/>
  <c r="C803" i="9"/>
  <c r="V790" i="9"/>
  <c r="V799" i="9"/>
  <c r="E826" i="9"/>
  <c r="F826" i="9" s="1"/>
  <c r="F853" i="9"/>
  <c r="F861" i="9"/>
  <c r="V797" i="9"/>
  <c r="C797" i="9"/>
  <c r="F797" i="9" s="1"/>
  <c r="E799" i="9"/>
  <c r="F799" i="9" s="1"/>
  <c r="V857" i="9"/>
  <c r="C862" i="9"/>
  <c r="C859" i="9"/>
  <c r="F860" i="9"/>
  <c r="F858" i="9"/>
  <c r="C857" i="9"/>
  <c r="F857" i="9" s="1"/>
  <c r="F855" i="9"/>
  <c r="V854" i="9"/>
  <c r="F856" i="9"/>
  <c r="F852" i="9"/>
  <c r="F849" i="9"/>
  <c r="V831" i="9"/>
  <c r="F832" i="9"/>
  <c r="V818" i="9"/>
  <c r="V824" i="9"/>
  <c r="F825" i="9"/>
  <c r="E824" i="9"/>
  <c r="V822" i="9"/>
  <c r="F823" i="9"/>
  <c r="E822" i="9"/>
  <c r="E820" i="9"/>
  <c r="F819" i="9"/>
  <c r="E818" i="9"/>
  <c r="F810" i="9"/>
  <c r="F808" i="9"/>
  <c r="F800" i="9"/>
  <c r="F802" i="9"/>
  <c r="F791" i="9"/>
  <c r="V792" i="9"/>
  <c r="F793" i="9"/>
  <c r="Q782" i="9"/>
  <c r="P782" i="9"/>
  <c r="J782" i="9"/>
  <c r="U788" i="9"/>
  <c r="T788" i="9"/>
  <c r="S788" i="9"/>
  <c r="R788" i="9"/>
  <c r="Q788" i="9"/>
  <c r="P788" i="9"/>
  <c r="O788" i="9"/>
  <c r="N788" i="9"/>
  <c r="M788" i="9"/>
  <c r="L788" i="9"/>
  <c r="K788" i="9"/>
  <c r="J788" i="9"/>
  <c r="I788" i="9"/>
  <c r="H788" i="9"/>
  <c r="G788" i="9"/>
  <c r="E787" i="9"/>
  <c r="D787" i="9"/>
  <c r="D786" i="9" s="1"/>
  <c r="C787" i="9"/>
  <c r="C786" i="9" s="1"/>
  <c r="U786" i="9"/>
  <c r="T786" i="9"/>
  <c r="S786" i="9"/>
  <c r="R786" i="9"/>
  <c r="Q786" i="9"/>
  <c r="P786" i="9"/>
  <c r="O786" i="9"/>
  <c r="N786" i="9"/>
  <c r="M786" i="9"/>
  <c r="L786" i="9"/>
  <c r="K786" i="9"/>
  <c r="J786" i="9"/>
  <c r="I786" i="9"/>
  <c r="H786" i="9"/>
  <c r="G786" i="9"/>
  <c r="E785" i="9"/>
  <c r="D785" i="9"/>
  <c r="D784" i="9" s="1"/>
  <c r="C785" i="9"/>
  <c r="C784" i="9" s="1"/>
  <c r="U784" i="9"/>
  <c r="T784" i="9"/>
  <c r="T782" i="9" s="1"/>
  <c r="S784" i="9"/>
  <c r="S782" i="9" s="1"/>
  <c r="R784" i="9"/>
  <c r="R782" i="9" s="1"/>
  <c r="Q784" i="9"/>
  <c r="P784" i="9"/>
  <c r="O784" i="9"/>
  <c r="N784" i="9"/>
  <c r="M784" i="9"/>
  <c r="M782" i="9" s="1"/>
  <c r="L784" i="9"/>
  <c r="L782" i="9" s="1"/>
  <c r="K784" i="9"/>
  <c r="K782" i="9" s="1"/>
  <c r="J784" i="9"/>
  <c r="I784" i="9"/>
  <c r="H784" i="9"/>
  <c r="G784" i="9"/>
  <c r="G782" i="9" s="1"/>
  <c r="O782" i="9"/>
  <c r="N782" i="9"/>
  <c r="I782" i="9"/>
  <c r="H782" i="9"/>
  <c r="I775" i="9"/>
  <c r="J775" i="9"/>
  <c r="K775" i="9"/>
  <c r="L775" i="9"/>
  <c r="M775" i="9"/>
  <c r="N775" i="9"/>
  <c r="O775" i="9"/>
  <c r="P775" i="9"/>
  <c r="Q775" i="9"/>
  <c r="R775" i="9"/>
  <c r="S775" i="9"/>
  <c r="T775" i="9"/>
  <c r="U775" i="9"/>
  <c r="H773" i="9"/>
  <c r="I773" i="9"/>
  <c r="J773" i="9"/>
  <c r="K773" i="9"/>
  <c r="L773" i="9"/>
  <c r="M773" i="9"/>
  <c r="N773" i="9"/>
  <c r="O773" i="9"/>
  <c r="P773" i="9"/>
  <c r="Q773" i="9"/>
  <c r="R773" i="9"/>
  <c r="S773" i="9"/>
  <c r="T773" i="9"/>
  <c r="U773" i="9"/>
  <c r="G773" i="9"/>
  <c r="H771" i="9"/>
  <c r="I771" i="9"/>
  <c r="J771" i="9"/>
  <c r="K771" i="9"/>
  <c r="L771" i="9"/>
  <c r="M771" i="9"/>
  <c r="N771" i="9"/>
  <c r="O771" i="9"/>
  <c r="P771" i="9"/>
  <c r="Q771" i="9"/>
  <c r="R771" i="9"/>
  <c r="S771" i="9"/>
  <c r="T771" i="9"/>
  <c r="U771" i="9"/>
  <c r="G771" i="9"/>
  <c r="H769" i="9"/>
  <c r="I769" i="9"/>
  <c r="J769" i="9"/>
  <c r="K769" i="9"/>
  <c r="L769" i="9"/>
  <c r="M769" i="9"/>
  <c r="N769" i="9"/>
  <c r="O769" i="9"/>
  <c r="P769" i="9"/>
  <c r="Q769" i="9"/>
  <c r="R769" i="9"/>
  <c r="S769" i="9"/>
  <c r="T769" i="9"/>
  <c r="U769" i="9"/>
  <c r="G769" i="9"/>
  <c r="H767" i="9"/>
  <c r="I767" i="9"/>
  <c r="J767" i="9"/>
  <c r="K767" i="9"/>
  <c r="L767" i="9"/>
  <c r="M767" i="9"/>
  <c r="N767" i="9"/>
  <c r="O767" i="9"/>
  <c r="P767" i="9"/>
  <c r="Q767" i="9"/>
  <c r="R767" i="9"/>
  <c r="S767" i="9"/>
  <c r="T767" i="9"/>
  <c r="U767" i="9"/>
  <c r="G767" i="9"/>
  <c r="E1155" i="9" l="1"/>
  <c r="V941" i="9"/>
  <c r="S1155" i="9"/>
  <c r="V1155" i="9" s="1"/>
  <c r="V939" i="9"/>
  <c r="E941" i="9"/>
  <c r="E939" i="9"/>
  <c r="V871" i="9"/>
  <c r="F848" i="9"/>
  <c r="V828" i="9"/>
  <c r="V773" i="9"/>
  <c r="F910" i="9"/>
  <c r="F803" i="9"/>
  <c r="V909" i="9"/>
  <c r="V771" i="9"/>
  <c r="F866" i="9"/>
  <c r="F862" i="9" s="1"/>
  <c r="E828" i="9"/>
  <c r="V769" i="9"/>
  <c r="F872" i="9"/>
  <c r="V767" i="9"/>
  <c r="F933" i="9"/>
  <c r="C930" i="9"/>
  <c r="V935" i="9"/>
  <c r="U934" i="9"/>
  <c r="V934" i="9" s="1"/>
  <c r="E871" i="9"/>
  <c r="E909" i="9"/>
  <c r="E935" i="9"/>
  <c r="I934" i="9"/>
  <c r="C913" i="9"/>
  <c r="F913" i="9" s="1"/>
  <c r="F914" i="9"/>
  <c r="F859" i="9"/>
  <c r="F785" i="9"/>
  <c r="E784" i="9"/>
  <c r="F784" i="9" s="1"/>
  <c r="E786" i="9"/>
  <c r="F786" i="9" s="1"/>
  <c r="F787" i="9"/>
  <c r="V786" i="9"/>
  <c r="V788" i="9"/>
  <c r="V784" i="9"/>
  <c r="V783" i="9"/>
  <c r="U782" i="9"/>
  <c r="V782" i="9" s="1"/>
  <c r="C783" i="9"/>
  <c r="C782" i="9" s="1"/>
  <c r="D783" i="9"/>
  <c r="D782" i="9" s="1"/>
  <c r="E934" i="9" l="1"/>
  <c r="E783" i="9"/>
  <c r="F783" i="9" l="1"/>
  <c r="E782" i="9"/>
  <c r="F782" i="9" s="1"/>
  <c r="I779" i="9" l="1"/>
  <c r="J779" i="9"/>
  <c r="K779" i="9"/>
  <c r="L779" i="9"/>
  <c r="M779" i="9"/>
  <c r="N779" i="9"/>
  <c r="O779" i="9"/>
  <c r="P779" i="9"/>
  <c r="Q779" i="9"/>
  <c r="R779" i="9"/>
  <c r="S779" i="9"/>
  <c r="T779" i="9"/>
  <c r="U779" i="9"/>
  <c r="I780" i="9"/>
  <c r="J780" i="9"/>
  <c r="K780" i="9"/>
  <c r="L780" i="9"/>
  <c r="M780" i="9"/>
  <c r="N780" i="9"/>
  <c r="O780" i="9"/>
  <c r="P780" i="9"/>
  <c r="Q780" i="9"/>
  <c r="R780" i="9"/>
  <c r="S780" i="9"/>
  <c r="T780" i="9"/>
  <c r="U780" i="9"/>
  <c r="E776" i="9"/>
  <c r="D776" i="9"/>
  <c r="C776" i="9"/>
  <c r="E777" i="9"/>
  <c r="D777" i="9"/>
  <c r="C777" i="9"/>
  <c r="V775" i="9"/>
  <c r="V776" i="9"/>
  <c r="V777" i="9"/>
  <c r="V774" i="9"/>
  <c r="V772" i="9"/>
  <c r="V770" i="9"/>
  <c r="V768" i="9"/>
  <c r="S945" i="9" l="1"/>
  <c r="O945" i="9"/>
  <c r="K945" i="9"/>
  <c r="R945" i="9"/>
  <c r="U945" i="9"/>
  <c r="Q945" i="9"/>
  <c r="M945" i="9"/>
  <c r="I945" i="9"/>
  <c r="N945" i="9"/>
  <c r="J945" i="9"/>
  <c r="T945" i="9"/>
  <c r="P945" i="9"/>
  <c r="L945" i="9"/>
  <c r="D775" i="9"/>
  <c r="C775" i="9"/>
  <c r="F776" i="9"/>
  <c r="U778" i="9"/>
  <c r="Q778" i="9"/>
  <c r="I778" i="9"/>
  <c r="T778" i="9"/>
  <c r="P778" i="9"/>
  <c r="L778" i="9"/>
  <c r="V780" i="9"/>
  <c r="S778" i="9"/>
  <c r="O778" i="9"/>
  <c r="K778" i="9"/>
  <c r="E780" i="9"/>
  <c r="R778" i="9"/>
  <c r="N778" i="9"/>
  <c r="J778" i="9"/>
  <c r="F777" i="9"/>
  <c r="E775" i="9"/>
  <c r="V779" i="9"/>
  <c r="E779" i="9"/>
  <c r="M778" i="9"/>
  <c r="T1183" i="9" l="1"/>
  <c r="T1181" i="9" s="1"/>
  <c r="N1183" i="9"/>
  <c r="N1181" i="9" s="1"/>
  <c r="M1183" i="9"/>
  <c r="M1181" i="9" s="1"/>
  <c r="V945" i="9"/>
  <c r="U1183" i="9"/>
  <c r="K1183" i="9"/>
  <c r="K1181" i="9" s="1"/>
  <c r="S1183" i="9"/>
  <c r="S1181" i="9" s="1"/>
  <c r="L1183" i="9"/>
  <c r="L1181" i="9" s="1"/>
  <c r="P1183" i="9"/>
  <c r="P1181" i="9" s="1"/>
  <c r="J1183" i="9"/>
  <c r="J1181" i="9" s="1"/>
  <c r="I1183" i="9"/>
  <c r="Q1183" i="9"/>
  <c r="Q1181" i="9" s="1"/>
  <c r="R1183" i="9"/>
  <c r="R1181" i="9" s="1"/>
  <c r="O1183" i="9"/>
  <c r="O1181" i="9" s="1"/>
  <c r="E945" i="9"/>
  <c r="F775" i="9"/>
  <c r="E778" i="9"/>
  <c r="V778" i="9"/>
  <c r="I1181" i="9" l="1"/>
  <c r="E1183" i="9"/>
  <c r="U1181" i="9"/>
  <c r="V1183" i="9"/>
  <c r="V1181" i="9" s="1"/>
  <c r="E774" i="9"/>
  <c r="E773" i="9" s="1"/>
  <c r="D774" i="9"/>
  <c r="D773" i="9" s="1"/>
  <c r="C774" i="9"/>
  <c r="C773" i="9" s="1"/>
  <c r="E772" i="9"/>
  <c r="E771" i="9" s="1"/>
  <c r="D772" i="9"/>
  <c r="D771" i="9" s="1"/>
  <c r="C772" i="9"/>
  <c r="C771" i="9" s="1"/>
  <c r="E770" i="9"/>
  <c r="E769" i="9" s="1"/>
  <c r="D770" i="9"/>
  <c r="D769" i="9" s="1"/>
  <c r="C770" i="9"/>
  <c r="C769" i="9" s="1"/>
  <c r="E768" i="9"/>
  <c r="D768" i="9"/>
  <c r="D767" i="9" s="1"/>
  <c r="C768" i="9"/>
  <c r="C767" i="9" s="1"/>
  <c r="E1181" i="9" l="1"/>
  <c r="F769" i="9"/>
  <c r="F768" i="9"/>
  <c r="E767" i="9"/>
  <c r="F767" i="9" s="1"/>
  <c r="F771" i="9"/>
  <c r="F773" i="9"/>
  <c r="F774" i="9"/>
  <c r="F772" i="9"/>
  <c r="F770" i="9"/>
  <c r="H266" i="9"/>
  <c r="I266" i="9"/>
  <c r="J266" i="9"/>
  <c r="K266" i="9"/>
  <c r="L266" i="9"/>
  <c r="M266" i="9"/>
  <c r="N266" i="9"/>
  <c r="O266" i="9"/>
  <c r="P266" i="9"/>
  <c r="Q266" i="9"/>
  <c r="R266" i="9"/>
  <c r="S266" i="9"/>
  <c r="T266" i="9"/>
  <c r="U266" i="9"/>
  <c r="G266" i="9"/>
  <c r="H265" i="9"/>
  <c r="I265" i="9"/>
  <c r="J265" i="9"/>
  <c r="K265" i="9"/>
  <c r="L265" i="9"/>
  <c r="M265" i="9"/>
  <c r="N265" i="9"/>
  <c r="O265" i="9"/>
  <c r="P265" i="9"/>
  <c r="Q265" i="9"/>
  <c r="R265" i="9"/>
  <c r="S265" i="9"/>
  <c r="T265" i="9"/>
  <c r="U265" i="9"/>
  <c r="G265" i="9"/>
  <c r="V263" i="9"/>
  <c r="E263" i="9"/>
  <c r="D263" i="9"/>
  <c r="C263" i="9"/>
  <c r="U262" i="9"/>
  <c r="T262" i="9"/>
  <c r="S262" i="9"/>
  <c r="R262" i="9"/>
  <c r="Q262" i="9"/>
  <c r="P262" i="9"/>
  <c r="O262" i="9"/>
  <c r="N262" i="9"/>
  <c r="M262" i="9"/>
  <c r="L262" i="9"/>
  <c r="K262" i="9"/>
  <c r="J262" i="9"/>
  <c r="I262" i="9"/>
  <c r="H262" i="9"/>
  <c r="G262" i="9"/>
  <c r="E261" i="9"/>
  <c r="D261" i="9"/>
  <c r="C261" i="9"/>
  <c r="U260" i="9"/>
  <c r="T260" i="9"/>
  <c r="S260" i="9"/>
  <c r="R260" i="9"/>
  <c r="Q260" i="9"/>
  <c r="P260" i="9"/>
  <c r="O260" i="9"/>
  <c r="N260" i="9"/>
  <c r="M260" i="9"/>
  <c r="L260" i="9"/>
  <c r="K260" i="9"/>
  <c r="J260" i="9"/>
  <c r="I260" i="9"/>
  <c r="H260" i="9"/>
  <c r="G260" i="9"/>
  <c r="V257" i="9"/>
  <c r="V259" i="9"/>
  <c r="V255" i="9"/>
  <c r="E259" i="9"/>
  <c r="D259" i="9"/>
  <c r="C259" i="9"/>
  <c r="U258" i="9"/>
  <c r="T258" i="9"/>
  <c r="S258" i="9"/>
  <c r="R258" i="9"/>
  <c r="Q258" i="9"/>
  <c r="P258" i="9"/>
  <c r="O258" i="9"/>
  <c r="N258" i="9"/>
  <c r="M258" i="9"/>
  <c r="L258" i="9"/>
  <c r="K258" i="9"/>
  <c r="J258" i="9"/>
  <c r="I258" i="9"/>
  <c r="H258" i="9"/>
  <c r="G258" i="9"/>
  <c r="E257" i="9"/>
  <c r="D257" i="9"/>
  <c r="C257" i="9"/>
  <c r="U256" i="9"/>
  <c r="T256" i="9"/>
  <c r="S256" i="9"/>
  <c r="R256" i="9"/>
  <c r="Q256" i="9"/>
  <c r="P256" i="9"/>
  <c r="O256" i="9"/>
  <c r="N256" i="9"/>
  <c r="M256" i="9"/>
  <c r="L256" i="9"/>
  <c r="K256" i="9"/>
  <c r="J256" i="9"/>
  <c r="I256" i="9"/>
  <c r="H256" i="9"/>
  <c r="G256" i="9"/>
  <c r="E255" i="9"/>
  <c r="D255" i="9"/>
  <c r="C255" i="9"/>
  <c r="U254" i="9"/>
  <c r="T254" i="9"/>
  <c r="S254" i="9"/>
  <c r="R254" i="9"/>
  <c r="Q254" i="9"/>
  <c r="P254" i="9"/>
  <c r="O254" i="9"/>
  <c r="N254" i="9"/>
  <c r="M254" i="9"/>
  <c r="L254" i="9"/>
  <c r="K254" i="9"/>
  <c r="J254" i="9"/>
  <c r="I254" i="9"/>
  <c r="H254" i="9"/>
  <c r="G254" i="9"/>
  <c r="I252" i="9"/>
  <c r="I251" i="9" s="1"/>
  <c r="J252" i="9"/>
  <c r="J251" i="9" s="1"/>
  <c r="K252" i="9"/>
  <c r="L252" i="9"/>
  <c r="L251" i="9" s="1"/>
  <c r="M252" i="9"/>
  <c r="M251" i="9" s="1"/>
  <c r="N252" i="9"/>
  <c r="N251" i="9" s="1"/>
  <c r="O252" i="9"/>
  <c r="O251" i="9" s="1"/>
  <c r="P252" i="9"/>
  <c r="P251" i="9" s="1"/>
  <c r="Q252" i="9"/>
  <c r="Q251" i="9" s="1"/>
  <c r="R252" i="9"/>
  <c r="R251" i="9" s="1"/>
  <c r="S252" i="9"/>
  <c r="S251" i="9" s="1"/>
  <c r="T252" i="9"/>
  <c r="T251" i="9" s="1"/>
  <c r="U252" i="9"/>
  <c r="U251" i="9" s="1"/>
  <c r="E250" i="9"/>
  <c r="D250" i="9"/>
  <c r="C250" i="9"/>
  <c r="V249" i="9"/>
  <c r="U249" i="9"/>
  <c r="T249" i="9"/>
  <c r="S249" i="9"/>
  <c r="R249" i="9"/>
  <c r="Q249" i="9"/>
  <c r="P249" i="9"/>
  <c r="O249" i="9"/>
  <c r="N249" i="9"/>
  <c r="M249" i="9"/>
  <c r="L249" i="9"/>
  <c r="K249" i="9"/>
  <c r="J249" i="9"/>
  <c r="I249" i="9"/>
  <c r="H249" i="9"/>
  <c r="G249" i="9"/>
  <c r="V248" i="9"/>
  <c r="V247" i="9" s="1"/>
  <c r="E248" i="9"/>
  <c r="D248" i="9"/>
  <c r="C248" i="9"/>
  <c r="U247" i="9"/>
  <c r="T247" i="9"/>
  <c r="S247" i="9"/>
  <c r="R247" i="9"/>
  <c r="Q247" i="9"/>
  <c r="P247" i="9"/>
  <c r="O247" i="9"/>
  <c r="N247" i="9"/>
  <c r="M247" i="9"/>
  <c r="L247" i="9"/>
  <c r="K247" i="9"/>
  <c r="J247" i="9"/>
  <c r="I245" i="9"/>
  <c r="J245" i="9"/>
  <c r="K245" i="9"/>
  <c r="L245" i="9"/>
  <c r="M245" i="9"/>
  <c r="N245" i="9"/>
  <c r="O245" i="9"/>
  <c r="P245" i="9"/>
  <c r="Q245" i="9"/>
  <c r="R245" i="9"/>
  <c r="S245" i="9"/>
  <c r="T245" i="9"/>
  <c r="U245" i="9"/>
  <c r="I244" i="9"/>
  <c r="J244" i="9"/>
  <c r="K244" i="9"/>
  <c r="L244" i="9"/>
  <c r="M244" i="9"/>
  <c r="N244" i="9"/>
  <c r="O244" i="9"/>
  <c r="P244" i="9"/>
  <c r="Q244" i="9"/>
  <c r="R244" i="9"/>
  <c r="S244" i="9"/>
  <c r="T244" i="9"/>
  <c r="U244" i="9"/>
  <c r="E242" i="9"/>
  <c r="D242" i="9"/>
  <c r="C242" i="9"/>
  <c r="V241" i="9"/>
  <c r="U241" i="9"/>
  <c r="T241" i="9"/>
  <c r="S241" i="9"/>
  <c r="R241" i="9"/>
  <c r="Q241" i="9"/>
  <c r="P241" i="9"/>
  <c r="O241" i="9"/>
  <c r="N241" i="9"/>
  <c r="M241" i="9"/>
  <c r="L241" i="9"/>
  <c r="K241" i="9"/>
  <c r="J241" i="9"/>
  <c r="I241" i="9"/>
  <c r="H241" i="9"/>
  <c r="G241" i="9"/>
  <c r="V239" i="9"/>
  <c r="E240" i="9"/>
  <c r="D240" i="9"/>
  <c r="C240" i="9"/>
  <c r="U239" i="9"/>
  <c r="T239" i="9"/>
  <c r="S239" i="9"/>
  <c r="R239" i="9"/>
  <c r="Q239" i="9"/>
  <c r="P239" i="9"/>
  <c r="O239" i="9"/>
  <c r="N239" i="9"/>
  <c r="M239" i="9"/>
  <c r="L239" i="9"/>
  <c r="K239" i="9"/>
  <c r="J239" i="9"/>
  <c r="I239" i="9"/>
  <c r="H239" i="9"/>
  <c r="G239" i="9"/>
  <c r="I237" i="9"/>
  <c r="J237" i="9"/>
  <c r="K237" i="9"/>
  <c r="L237" i="9"/>
  <c r="M237" i="9"/>
  <c r="N237" i="9"/>
  <c r="O237" i="9"/>
  <c r="P237" i="9"/>
  <c r="Q237" i="9"/>
  <c r="R237" i="9"/>
  <c r="S237" i="9"/>
  <c r="T237" i="9"/>
  <c r="U237" i="9"/>
  <c r="E238" i="9"/>
  <c r="C238" i="9"/>
  <c r="H230" i="9"/>
  <c r="I230" i="9"/>
  <c r="J230" i="9"/>
  <c r="J229" i="9" s="1"/>
  <c r="K230" i="9"/>
  <c r="K229" i="9" s="1"/>
  <c r="L230" i="9"/>
  <c r="L229" i="9" s="1"/>
  <c r="M230" i="9"/>
  <c r="M229" i="9" s="1"/>
  <c r="N230" i="9"/>
  <c r="N229" i="9" s="1"/>
  <c r="O230" i="9"/>
  <c r="O229" i="9" s="1"/>
  <c r="P230" i="9"/>
  <c r="P229" i="9" s="1"/>
  <c r="Q230" i="9"/>
  <c r="Q229" i="9" s="1"/>
  <c r="R230" i="9"/>
  <c r="R229" i="9" s="1"/>
  <c r="S230" i="9"/>
  <c r="S229" i="9" s="1"/>
  <c r="T230" i="9"/>
  <c r="T229" i="9" s="1"/>
  <c r="U230" i="9"/>
  <c r="U229" i="9" s="1"/>
  <c r="G230" i="9"/>
  <c r="E228" i="9"/>
  <c r="E227" i="9" s="1"/>
  <c r="D228" i="9"/>
  <c r="D227" i="9" s="1"/>
  <c r="C228" i="9"/>
  <c r="C227" i="9" s="1"/>
  <c r="V228" i="9"/>
  <c r="I227" i="9"/>
  <c r="J227" i="9"/>
  <c r="K227" i="9"/>
  <c r="L227" i="9"/>
  <c r="M227" i="9"/>
  <c r="N227" i="9"/>
  <c r="O227" i="9"/>
  <c r="P227" i="9"/>
  <c r="Q227" i="9"/>
  <c r="R227" i="9"/>
  <c r="S227" i="9"/>
  <c r="T227" i="9"/>
  <c r="U227" i="9"/>
  <c r="H225" i="9"/>
  <c r="H223" i="9" s="1"/>
  <c r="I225" i="9"/>
  <c r="I223" i="9" s="1"/>
  <c r="J225" i="9"/>
  <c r="J223" i="9" s="1"/>
  <c r="K225" i="9"/>
  <c r="K223" i="9" s="1"/>
  <c r="L225" i="9"/>
  <c r="L223" i="9" s="1"/>
  <c r="M225" i="9"/>
  <c r="M223" i="9" s="1"/>
  <c r="N225" i="9"/>
  <c r="N223" i="9" s="1"/>
  <c r="O225" i="9"/>
  <c r="O223" i="9" s="1"/>
  <c r="P225" i="9"/>
  <c r="P223" i="9" s="1"/>
  <c r="Q225" i="9"/>
  <c r="Q223" i="9" s="1"/>
  <c r="R225" i="9"/>
  <c r="R223" i="9" s="1"/>
  <c r="S225" i="9"/>
  <c r="S223" i="9" s="1"/>
  <c r="T225" i="9"/>
  <c r="U225" i="9"/>
  <c r="U223" i="9" s="1"/>
  <c r="H220" i="9"/>
  <c r="I220" i="9"/>
  <c r="J220" i="9"/>
  <c r="K220" i="9"/>
  <c r="L220" i="9"/>
  <c r="M220" i="9"/>
  <c r="N220" i="9"/>
  <c r="O220" i="9"/>
  <c r="P220" i="9"/>
  <c r="Q220" i="9"/>
  <c r="R220" i="9"/>
  <c r="S220" i="9"/>
  <c r="T220" i="9"/>
  <c r="U220" i="9"/>
  <c r="E222" i="9"/>
  <c r="D222" i="9"/>
  <c r="C222" i="9"/>
  <c r="E214" i="9"/>
  <c r="E213" i="9" s="1"/>
  <c r="D214" i="9"/>
  <c r="D213" i="9" s="1"/>
  <c r="C214" i="9"/>
  <c r="C213" i="9" s="1"/>
  <c r="V214" i="9"/>
  <c r="H213" i="9"/>
  <c r="V213" i="9"/>
  <c r="I81" i="9"/>
  <c r="J81" i="9"/>
  <c r="L81" i="9"/>
  <c r="M81" i="9"/>
  <c r="O81" i="9"/>
  <c r="P81" i="9"/>
  <c r="R81" i="9"/>
  <c r="S81" i="9"/>
  <c r="U81" i="9"/>
  <c r="I80" i="9"/>
  <c r="J80" i="9"/>
  <c r="L80" i="9"/>
  <c r="M80" i="9"/>
  <c r="O80" i="9"/>
  <c r="P80" i="9"/>
  <c r="R80" i="9"/>
  <c r="S80" i="9"/>
  <c r="U80" i="9"/>
  <c r="G80" i="9"/>
  <c r="E78" i="9"/>
  <c r="C78" i="9"/>
  <c r="C77" i="9" s="1"/>
  <c r="I77" i="9"/>
  <c r="J77" i="9"/>
  <c r="L77" i="9"/>
  <c r="M77" i="9"/>
  <c r="O77" i="9"/>
  <c r="P77" i="9"/>
  <c r="R77" i="9"/>
  <c r="S77" i="9"/>
  <c r="U77" i="9"/>
  <c r="V78" i="9"/>
  <c r="T78" i="9"/>
  <c r="T77" i="9" s="1"/>
  <c r="Q78" i="9"/>
  <c r="Q77" i="9" s="1"/>
  <c r="N78" i="9"/>
  <c r="N77" i="9" s="1"/>
  <c r="K78" i="9"/>
  <c r="K77" i="9" s="1"/>
  <c r="H78" i="9"/>
  <c r="H90" i="9" s="1"/>
  <c r="E76" i="9"/>
  <c r="C76" i="9"/>
  <c r="I75" i="9"/>
  <c r="J75" i="9"/>
  <c r="L75" i="9"/>
  <c r="M75" i="9"/>
  <c r="O75" i="9"/>
  <c r="P75" i="9"/>
  <c r="R75" i="9"/>
  <c r="S75" i="9"/>
  <c r="U75" i="9"/>
  <c r="V76" i="9"/>
  <c r="T76" i="9"/>
  <c r="T75" i="9" s="1"/>
  <c r="Q76" i="9"/>
  <c r="Q75" i="9" s="1"/>
  <c r="N76" i="9"/>
  <c r="K76" i="9"/>
  <c r="K75" i="9" s="1"/>
  <c r="E74" i="9"/>
  <c r="C74" i="9"/>
  <c r="I73" i="9"/>
  <c r="J73" i="9"/>
  <c r="L73" i="9"/>
  <c r="M73" i="9"/>
  <c r="O73" i="9"/>
  <c r="P73" i="9"/>
  <c r="R73" i="9"/>
  <c r="S73" i="9"/>
  <c r="U73" i="9"/>
  <c r="V74" i="9"/>
  <c r="T74" i="9"/>
  <c r="T73" i="9" s="1"/>
  <c r="Q74" i="9"/>
  <c r="Q73" i="9" s="1"/>
  <c r="N74" i="9"/>
  <c r="N73" i="9" s="1"/>
  <c r="K74" i="9"/>
  <c r="K73" i="9" s="1"/>
  <c r="H74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C71" i="9"/>
  <c r="D71" i="9"/>
  <c r="E71" i="9"/>
  <c r="E72" i="9"/>
  <c r="D72" i="9"/>
  <c r="C72" i="9"/>
  <c r="V71" i="9"/>
  <c r="V72" i="9"/>
  <c r="C68" i="9"/>
  <c r="D68" i="9"/>
  <c r="E68" i="9"/>
  <c r="E69" i="9"/>
  <c r="C69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8" i="9"/>
  <c r="V69" i="9"/>
  <c r="V64" i="9"/>
  <c r="V65" i="9"/>
  <c r="I63" i="9"/>
  <c r="J63" i="9"/>
  <c r="K63" i="9"/>
  <c r="L63" i="9"/>
  <c r="M63" i="9"/>
  <c r="O63" i="9"/>
  <c r="P63" i="9"/>
  <c r="R63" i="9"/>
  <c r="S63" i="9"/>
  <c r="U63" i="9"/>
  <c r="C64" i="9"/>
  <c r="E64" i="9"/>
  <c r="E65" i="9"/>
  <c r="C65" i="9"/>
  <c r="T65" i="9"/>
  <c r="Q65" i="9"/>
  <c r="N65" i="9"/>
  <c r="T64" i="9"/>
  <c r="Q64" i="9"/>
  <c r="N64" i="9"/>
  <c r="G61" i="9"/>
  <c r="E62" i="9"/>
  <c r="D62" i="9"/>
  <c r="D61" i="9" s="1"/>
  <c r="C62" i="9"/>
  <c r="C61" i="9" s="1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I59" i="9"/>
  <c r="J59" i="9"/>
  <c r="L59" i="9"/>
  <c r="M59" i="9"/>
  <c r="N59" i="9"/>
  <c r="O59" i="9"/>
  <c r="P59" i="9"/>
  <c r="R59" i="9"/>
  <c r="S59" i="9"/>
  <c r="U59" i="9"/>
  <c r="E60" i="9"/>
  <c r="C60" i="9"/>
  <c r="C59" i="9" s="1"/>
  <c r="V60" i="9"/>
  <c r="T60" i="9"/>
  <c r="T59" i="9" s="1"/>
  <c r="Q60" i="9"/>
  <c r="Q59" i="9" s="1"/>
  <c r="K60" i="9"/>
  <c r="K59" i="9" s="1"/>
  <c r="V57" i="9"/>
  <c r="V58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C57" i="9"/>
  <c r="D57" i="9"/>
  <c r="E57" i="9"/>
  <c r="E58" i="9"/>
  <c r="D58" i="9"/>
  <c r="C58" i="9"/>
  <c r="I44" i="9"/>
  <c r="J44" i="9"/>
  <c r="L44" i="9"/>
  <c r="M44" i="9"/>
  <c r="O44" i="9"/>
  <c r="P44" i="9"/>
  <c r="R44" i="9"/>
  <c r="S44" i="9"/>
  <c r="U44" i="9"/>
  <c r="V45" i="9"/>
  <c r="V46" i="9"/>
  <c r="C54" i="9"/>
  <c r="D54" i="9"/>
  <c r="E54" i="9"/>
  <c r="E55" i="9"/>
  <c r="D55" i="9"/>
  <c r="C55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G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C51" i="9"/>
  <c r="D51" i="9"/>
  <c r="E51" i="9"/>
  <c r="E52" i="9"/>
  <c r="D52" i="9"/>
  <c r="C52" i="9"/>
  <c r="E49" i="9"/>
  <c r="D49" i="9"/>
  <c r="D48" i="9" s="1"/>
  <c r="C49" i="9"/>
  <c r="C48" i="9" s="1"/>
  <c r="G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C46" i="9"/>
  <c r="E46" i="9"/>
  <c r="T46" i="9"/>
  <c r="Q46" i="9"/>
  <c r="N46" i="9"/>
  <c r="K46" i="9"/>
  <c r="K90" i="9" s="1"/>
  <c r="E45" i="9"/>
  <c r="C45" i="9"/>
  <c r="T45" i="9"/>
  <c r="Q45" i="9"/>
  <c r="K45" i="9"/>
  <c r="H45" i="9"/>
  <c r="H85" i="9" s="1"/>
  <c r="T85" i="9" l="1"/>
  <c r="T90" i="9"/>
  <c r="Q90" i="9"/>
  <c r="Q85" i="9"/>
  <c r="K85" i="9"/>
  <c r="N90" i="9"/>
  <c r="P79" i="9"/>
  <c r="S243" i="9"/>
  <c r="O243" i="9"/>
  <c r="K243" i="9"/>
  <c r="N75" i="9"/>
  <c r="N80" i="9"/>
  <c r="R243" i="9"/>
  <c r="N81" i="9"/>
  <c r="L79" i="9"/>
  <c r="F60" i="9"/>
  <c r="E63" i="9"/>
  <c r="K81" i="9"/>
  <c r="S79" i="9"/>
  <c r="M79" i="9"/>
  <c r="V63" i="9"/>
  <c r="N243" i="9"/>
  <c r="J243" i="9"/>
  <c r="V67" i="9"/>
  <c r="T243" i="9"/>
  <c r="P243" i="9"/>
  <c r="L243" i="9"/>
  <c r="S264" i="9"/>
  <c r="D225" i="9"/>
  <c r="D223" i="9" s="1"/>
  <c r="F54" i="9"/>
  <c r="V56" i="9"/>
  <c r="U79" i="9"/>
  <c r="O79" i="9"/>
  <c r="C53" i="9"/>
  <c r="D76" i="9"/>
  <c r="U243" i="9"/>
  <c r="Q243" i="9"/>
  <c r="V265" i="9"/>
  <c r="V77" i="9"/>
  <c r="Q81" i="9"/>
  <c r="T44" i="9"/>
  <c r="E67" i="9"/>
  <c r="V70" i="9"/>
  <c r="V75" i="9"/>
  <c r="O264" i="9"/>
  <c r="K264" i="9"/>
  <c r="D78" i="9"/>
  <c r="D77" i="9" s="1"/>
  <c r="C230" i="9"/>
  <c r="C229" i="9" s="1"/>
  <c r="M243" i="9"/>
  <c r="F45" i="9"/>
  <c r="V229" i="9"/>
  <c r="F46" i="9"/>
  <c r="E50" i="9"/>
  <c r="F68" i="9"/>
  <c r="F71" i="9"/>
  <c r="V73" i="9"/>
  <c r="C241" i="9"/>
  <c r="I243" i="9"/>
  <c r="F57" i="9"/>
  <c r="F78" i="9"/>
  <c r="V81" i="9"/>
  <c r="C247" i="9"/>
  <c r="E220" i="9"/>
  <c r="V254" i="9"/>
  <c r="V256" i="9"/>
  <c r="T81" i="9"/>
  <c r="C50" i="9"/>
  <c r="E56" i="9"/>
  <c r="F65" i="9"/>
  <c r="D74" i="9"/>
  <c r="E75" i="9"/>
  <c r="D220" i="9"/>
  <c r="E265" i="9"/>
  <c r="E81" i="9"/>
  <c r="E230" i="9"/>
  <c r="E229" i="9" s="1"/>
  <c r="E245" i="9"/>
  <c r="D265" i="9"/>
  <c r="F55" i="9"/>
  <c r="V59" i="9"/>
  <c r="C63" i="9"/>
  <c r="E73" i="9"/>
  <c r="C80" i="9"/>
  <c r="D230" i="9"/>
  <c r="D229" i="9" s="1"/>
  <c r="E237" i="9"/>
  <c r="V262" i="9"/>
  <c r="D50" i="9"/>
  <c r="D60" i="9"/>
  <c r="D59" i="9" s="1"/>
  <c r="F62" i="9"/>
  <c r="E70" i="9"/>
  <c r="E80" i="9"/>
  <c r="F80" i="9" s="1"/>
  <c r="V227" i="9"/>
  <c r="C265" i="9"/>
  <c r="V266" i="9"/>
  <c r="F52" i="9"/>
  <c r="V44" i="9"/>
  <c r="E44" i="9"/>
  <c r="F49" i="9"/>
  <c r="F48" i="9" s="1"/>
  <c r="E48" i="9"/>
  <c r="F51" i="9"/>
  <c r="F64" i="9"/>
  <c r="I79" i="9"/>
  <c r="J79" i="9"/>
  <c r="E244" i="9"/>
  <c r="E256" i="9"/>
  <c r="G264" i="9"/>
  <c r="R264" i="9"/>
  <c r="N264" i="9"/>
  <c r="J264" i="9"/>
  <c r="C266" i="9"/>
  <c r="E59" i="9"/>
  <c r="F59" i="9" s="1"/>
  <c r="V80" i="9"/>
  <c r="U264" i="9"/>
  <c r="Q264" i="9"/>
  <c r="M264" i="9"/>
  <c r="I264" i="9"/>
  <c r="D266" i="9"/>
  <c r="F58" i="9"/>
  <c r="E61" i="9"/>
  <c r="F61" i="9" s="1"/>
  <c r="T223" i="9"/>
  <c r="V230" i="9"/>
  <c r="T264" i="9"/>
  <c r="P264" i="9"/>
  <c r="L264" i="9"/>
  <c r="H264" i="9"/>
  <c r="E266" i="9"/>
  <c r="R79" i="9"/>
  <c r="I229" i="9"/>
  <c r="E239" i="9"/>
  <c r="D247" i="9"/>
  <c r="C258" i="9"/>
  <c r="D258" i="9"/>
  <c r="N44" i="9"/>
  <c r="K44" i="9"/>
  <c r="C67" i="9"/>
  <c r="F72" i="9"/>
  <c r="Q80" i="9"/>
  <c r="F76" i="9"/>
  <c r="T80" i="9"/>
  <c r="D65" i="9"/>
  <c r="Q44" i="9"/>
  <c r="T63" i="9"/>
  <c r="D64" i="9"/>
  <c r="K80" i="9"/>
  <c r="F257" i="9"/>
  <c r="D45" i="9"/>
  <c r="N63" i="9"/>
  <c r="F74" i="9"/>
  <c r="D46" i="9"/>
  <c r="Q63" i="9"/>
  <c r="E249" i="9"/>
  <c r="E225" i="9"/>
  <c r="E223" i="9" s="1"/>
  <c r="E252" i="9"/>
  <c r="F263" i="9"/>
  <c r="K251" i="9"/>
  <c r="C262" i="9"/>
  <c r="D262" i="9"/>
  <c r="E262" i="9"/>
  <c r="F261" i="9"/>
  <c r="D260" i="9"/>
  <c r="E260" i="9"/>
  <c r="C260" i="9"/>
  <c r="V258" i="9"/>
  <c r="E258" i="9"/>
  <c r="F259" i="9"/>
  <c r="C256" i="9"/>
  <c r="D256" i="9"/>
  <c r="C254" i="9"/>
  <c r="D254" i="9"/>
  <c r="E254" i="9"/>
  <c r="F255" i="9"/>
  <c r="E77" i="9"/>
  <c r="F77" i="9" s="1"/>
  <c r="D53" i="9"/>
  <c r="F250" i="9"/>
  <c r="C249" i="9"/>
  <c r="F249" i="9" s="1"/>
  <c r="D249" i="9"/>
  <c r="E247" i="9"/>
  <c r="F248" i="9"/>
  <c r="E241" i="9"/>
  <c r="D241" i="9"/>
  <c r="D239" i="9"/>
  <c r="F240" i="9"/>
  <c r="C239" i="9"/>
  <c r="F238" i="9"/>
  <c r="F69" i="9"/>
  <c r="E53" i="9"/>
  <c r="D90" i="9" l="1"/>
  <c r="F266" i="9"/>
  <c r="V79" i="9"/>
  <c r="F63" i="9"/>
  <c r="C264" i="9"/>
  <c r="F53" i="9"/>
  <c r="V264" i="9"/>
  <c r="E243" i="9"/>
  <c r="F230" i="9"/>
  <c r="E79" i="9"/>
  <c r="F67" i="9"/>
  <c r="E264" i="9"/>
  <c r="F247" i="9"/>
  <c r="F258" i="9"/>
  <c r="D264" i="9"/>
  <c r="F256" i="9"/>
  <c r="F239" i="9"/>
  <c r="F265" i="9"/>
  <c r="F50" i="9"/>
  <c r="D63" i="9"/>
  <c r="N79" i="9"/>
  <c r="F254" i="9"/>
  <c r="T79" i="9"/>
  <c r="Q79" i="9"/>
  <c r="K79" i="9"/>
  <c r="E251" i="9"/>
  <c r="F262" i="9"/>
  <c r="F260" i="9"/>
  <c r="V33" i="9"/>
  <c r="F264" i="9" l="1"/>
  <c r="I209" i="9"/>
  <c r="I216" i="9" s="1"/>
  <c r="J209" i="9"/>
  <c r="J216" i="9" s="1"/>
  <c r="K209" i="9"/>
  <c r="K216" i="9" s="1"/>
  <c r="L209" i="9"/>
  <c r="L216" i="9" s="1"/>
  <c r="M209" i="9"/>
  <c r="M216" i="9" s="1"/>
  <c r="N209" i="9"/>
  <c r="N216" i="9" s="1"/>
  <c r="O209" i="9"/>
  <c r="O216" i="9" s="1"/>
  <c r="P209" i="9"/>
  <c r="P216" i="9" s="1"/>
  <c r="Q209" i="9"/>
  <c r="Q216" i="9" s="1"/>
  <c r="R209" i="9"/>
  <c r="R216" i="9" s="1"/>
  <c r="S209" i="9"/>
  <c r="S216" i="9" s="1"/>
  <c r="T209" i="9"/>
  <c r="T216" i="9" s="1"/>
  <c r="U209" i="9"/>
  <c r="U216" i="9" s="1"/>
  <c r="E212" i="9"/>
  <c r="D212" i="9"/>
  <c r="C212" i="9"/>
  <c r="E211" i="9"/>
  <c r="D211" i="9"/>
  <c r="C211" i="9"/>
  <c r="E210" i="9"/>
  <c r="D210" i="9"/>
  <c r="C210" i="9"/>
  <c r="V212" i="9"/>
  <c r="I206" i="9"/>
  <c r="J206" i="9"/>
  <c r="K206" i="9"/>
  <c r="K279" i="9" s="1"/>
  <c r="K1180" i="9" s="1"/>
  <c r="L206" i="9"/>
  <c r="L279" i="9" s="1"/>
  <c r="L1180" i="9" s="1"/>
  <c r="M206" i="9"/>
  <c r="N206" i="9"/>
  <c r="O206" i="9"/>
  <c r="O279" i="9" s="1"/>
  <c r="O1180" i="9" s="1"/>
  <c r="P206" i="9"/>
  <c r="P279" i="9" s="1"/>
  <c r="P1180" i="9" s="1"/>
  <c r="Q206" i="9"/>
  <c r="R206" i="9"/>
  <c r="S206" i="9"/>
  <c r="S279" i="9" s="1"/>
  <c r="S1180" i="9" s="1"/>
  <c r="T206" i="9"/>
  <c r="T279" i="9" s="1"/>
  <c r="T1180" i="9" s="1"/>
  <c r="U206" i="9"/>
  <c r="V206" i="9"/>
  <c r="F206" i="9"/>
  <c r="G206" i="9"/>
  <c r="I205" i="9"/>
  <c r="J205" i="9"/>
  <c r="K205" i="9"/>
  <c r="K204" i="9" s="1"/>
  <c r="L205" i="9"/>
  <c r="M205" i="9"/>
  <c r="N205" i="9"/>
  <c r="O205" i="9"/>
  <c r="O204" i="9" s="1"/>
  <c r="P205" i="9"/>
  <c r="Q205" i="9"/>
  <c r="R205" i="9"/>
  <c r="S205" i="9"/>
  <c r="T205" i="9"/>
  <c r="U205" i="9"/>
  <c r="E203" i="9"/>
  <c r="E206" i="9" s="1"/>
  <c r="D203" i="9"/>
  <c r="D206" i="9" s="1"/>
  <c r="C203" i="9"/>
  <c r="C206" i="9" s="1"/>
  <c r="V201" i="9"/>
  <c r="E201" i="9"/>
  <c r="D201" i="9"/>
  <c r="C201" i="9"/>
  <c r="V199" i="9"/>
  <c r="V198" i="9" s="1"/>
  <c r="E199" i="9"/>
  <c r="E198" i="9" s="1"/>
  <c r="D199" i="9"/>
  <c r="D198" i="9" s="1"/>
  <c r="C199" i="9"/>
  <c r="C198" i="9" s="1"/>
  <c r="U198" i="9"/>
  <c r="T198" i="9"/>
  <c r="S198" i="9"/>
  <c r="R198" i="9"/>
  <c r="Q198" i="9"/>
  <c r="O198" i="9"/>
  <c r="N198" i="9"/>
  <c r="M198" i="9"/>
  <c r="L198" i="9"/>
  <c r="K198" i="9"/>
  <c r="J198" i="9"/>
  <c r="I198" i="9"/>
  <c r="H198" i="9"/>
  <c r="G198" i="9"/>
  <c r="I196" i="9"/>
  <c r="I270" i="9" s="1"/>
  <c r="J196" i="9"/>
  <c r="J270" i="9" s="1"/>
  <c r="J1145" i="9" s="1"/>
  <c r="K196" i="9"/>
  <c r="K270" i="9" s="1"/>
  <c r="K1145" i="9" s="1"/>
  <c r="L196" i="9"/>
  <c r="M196" i="9"/>
  <c r="M270" i="9" s="1"/>
  <c r="N196" i="9"/>
  <c r="N270" i="9" s="1"/>
  <c r="O196" i="9"/>
  <c r="O270" i="9" s="1"/>
  <c r="P196" i="9"/>
  <c r="P270" i="9" s="1"/>
  <c r="P1145" i="9" s="1"/>
  <c r="Q196" i="9"/>
  <c r="Q270" i="9" s="1"/>
  <c r="Q1145" i="9" s="1"/>
  <c r="R196" i="9"/>
  <c r="R270" i="9" s="1"/>
  <c r="R1145" i="9" s="1"/>
  <c r="S196" i="9"/>
  <c r="S270" i="9" s="1"/>
  <c r="S1145" i="9" s="1"/>
  <c r="T196" i="9"/>
  <c r="U196" i="9"/>
  <c r="U270" i="9" s="1"/>
  <c r="U1145" i="9" s="1"/>
  <c r="I193" i="9"/>
  <c r="J193" i="9"/>
  <c r="K193" i="9"/>
  <c r="L193" i="9"/>
  <c r="M193" i="9"/>
  <c r="N193" i="9"/>
  <c r="O193" i="9"/>
  <c r="P193" i="9"/>
  <c r="Q193" i="9"/>
  <c r="R193" i="9"/>
  <c r="S193" i="9"/>
  <c r="T193" i="9"/>
  <c r="U193" i="9"/>
  <c r="V194" i="9"/>
  <c r="V193" i="9" s="1"/>
  <c r="E194" i="9"/>
  <c r="D194" i="9"/>
  <c r="D193" i="9" s="1"/>
  <c r="C194" i="9"/>
  <c r="C193" i="9" s="1"/>
  <c r="H193" i="9"/>
  <c r="G193" i="9"/>
  <c r="E33" i="9"/>
  <c r="O37" i="9"/>
  <c r="J83" i="9"/>
  <c r="K83" i="9"/>
  <c r="P83" i="9"/>
  <c r="Q83" i="9"/>
  <c r="R83" i="9"/>
  <c r="T83" i="9"/>
  <c r="U83" i="9"/>
  <c r="I88" i="9"/>
  <c r="N32" i="9"/>
  <c r="N85" i="9" s="1"/>
  <c r="O32" i="9"/>
  <c r="O85" i="9" s="1"/>
  <c r="M32" i="9"/>
  <c r="M85" i="9" s="1"/>
  <c r="D33" i="9"/>
  <c r="C33" i="9"/>
  <c r="F33" i="9" s="1"/>
  <c r="G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C36" i="9"/>
  <c r="C35" i="9" s="1"/>
  <c r="E36" i="9"/>
  <c r="E35" i="9" s="1"/>
  <c r="D36" i="9"/>
  <c r="D35" i="9" s="1"/>
  <c r="I37" i="9"/>
  <c r="J37" i="9"/>
  <c r="K37" i="9"/>
  <c r="L37" i="9"/>
  <c r="M37" i="9"/>
  <c r="N37" i="9"/>
  <c r="P37" i="9"/>
  <c r="Q37" i="9"/>
  <c r="R37" i="9"/>
  <c r="S37" i="9"/>
  <c r="T37" i="9"/>
  <c r="U37" i="9"/>
  <c r="G37" i="9"/>
  <c r="E38" i="9"/>
  <c r="D38" i="9"/>
  <c r="C38" i="9"/>
  <c r="E85" i="9" l="1"/>
  <c r="O1145" i="9"/>
  <c r="U1146" i="9"/>
  <c r="S1146" i="9"/>
  <c r="Q1146" i="9"/>
  <c r="O1146" i="9"/>
  <c r="M1146" i="9"/>
  <c r="K1146" i="9"/>
  <c r="V1145" i="9"/>
  <c r="C85" i="9"/>
  <c r="M1145" i="9"/>
  <c r="T1146" i="9"/>
  <c r="R1146" i="9"/>
  <c r="P1146" i="9"/>
  <c r="N1146" i="9"/>
  <c r="L1146" i="9"/>
  <c r="J1146" i="9"/>
  <c r="D85" i="9"/>
  <c r="N1145" i="9"/>
  <c r="C32" i="9"/>
  <c r="C31" i="9" s="1"/>
  <c r="M31" i="9"/>
  <c r="M40" i="9"/>
  <c r="M83" i="9" s="1"/>
  <c r="O31" i="9"/>
  <c r="O40" i="9"/>
  <c r="E40" i="9" s="1"/>
  <c r="N31" i="9"/>
  <c r="N40" i="9"/>
  <c r="N83" i="9" s="1"/>
  <c r="V270" i="9"/>
  <c r="T195" i="9"/>
  <c r="T270" i="9"/>
  <c r="T1145" i="9" s="1"/>
  <c r="L195" i="9"/>
  <c r="L270" i="9"/>
  <c r="S268" i="9"/>
  <c r="V268" i="9" s="1"/>
  <c r="O268" i="9"/>
  <c r="K268" i="9"/>
  <c r="U268" i="9"/>
  <c r="Q268" i="9"/>
  <c r="M268" i="9"/>
  <c r="I268" i="9"/>
  <c r="P268" i="9"/>
  <c r="D32" i="9"/>
  <c r="D31" i="9" s="1"/>
  <c r="S195" i="9"/>
  <c r="V86" i="9"/>
  <c r="C37" i="9"/>
  <c r="F201" i="9"/>
  <c r="E37" i="9"/>
  <c r="V205" i="9"/>
  <c r="O195" i="9"/>
  <c r="R268" i="9"/>
  <c r="N268" i="9"/>
  <c r="J268" i="9"/>
  <c r="K195" i="9"/>
  <c r="T204" i="9"/>
  <c r="P204" i="9"/>
  <c r="E205" i="9"/>
  <c r="S204" i="9"/>
  <c r="S83" i="9"/>
  <c r="I83" i="9"/>
  <c r="I82" i="9" s="1"/>
  <c r="I39" i="9"/>
  <c r="P195" i="9"/>
  <c r="L204" i="9"/>
  <c r="C204" i="9"/>
  <c r="V209" i="9"/>
  <c r="T215" i="9"/>
  <c r="T272" i="9"/>
  <c r="P215" i="9"/>
  <c r="P272" i="9"/>
  <c r="L215" i="9"/>
  <c r="L272" i="9"/>
  <c r="E209" i="9"/>
  <c r="T208" i="9"/>
  <c r="P208" i="9"/>
  <c r="L208" i="9"/>
  <c r="L83" i="9"/>
  <c r="T268" i="9"/>
  <c r="E196" i="9"/>
  <c r="L268" i="9"/>
  <c r="E204" i="9"/>
  <c r="S215" i="9"/>
  <c r="S272" i="9"/>
  <c r="O215" i="9"/>
  <c r="O272" i="9"/>
  <c r="K215" i="9"/>
  <c r="K272" i="9"/>
  <c r="S208" i="9"/>
  <c r="O208" i="9"/>
  <c r="K208" i="9"/>
  <c r="R195" i="9"/>
  <c r="N195" i="9"/>
  <c r="J195" i="9"/>
  <c r="R204" i="9"/>
  <c r="R279" i="9"/>
  <c r="R1180" i="9" s="1"/>
  <c r="N204" i="9"/>
  <c r="N279" i="9"/>
  <c r="N1180" i="9" s="1"/>
  <c r="J204" i="9"/>
  <c r="J279" i="9"/>
  <c r="J1180" i="9" s="1"/>
  <c r="D204" i="9"/>
  <c r="R215" i="9"/>
  <c r="R272" i="9"/>
  <c r="N215" i="9"/>
  <c r="N272" i="9"/>
  <c r="J215" i="9"/>
  <c r="J272" i="9"/>
  <c r="R208" i="9"/>
  <c r="N208" i="9"/>
  <c r="J208" i="9"/>
  <c r="I1146" i="9"/>
  <c r="U195" i="9"/>
  <c r="Q195" i="9"/>
  <c r="M195" i="9"/>
  <c r="I195" i="9"/>
  <c r="U204" i="9"/>
  <c r="U279" i="9"/>
  <c r="U1180" i="9" s="1"/>
  <c r="V1180" i="9" s="1"/>
  <c r="Q204" i="9"/>
  <c r="Q279" i="9"/>
  <c r="Q1180" i="9" s="1"/>
  <c r="M204" i="9"/>
  <c r="M279" i="9"/>
  <c r="M1180" i="9" s="1"/>
  <c r="I204" i="9"/>
  <c r="I279" i="9"/>
  <c r="I1180" i="9" s="1"/>
  <c r="U215" i="9"/>
  <c r="V216" i="9"/>
  <c r="U272" i="9"/>
  <c r="Q215" i="9"/>
  <c r="Q272" i="9"/>
  <c r="M215" i="9"/>
  <c r="M272" i="9"/>
  <c r="E216" i="9"/>
  <c r="I215" i="9"/>
  <c r="I272" i="9"/>
  <c r="U208" i="9"/>
  <c r="Q208" i="9"/>
  <c r="M208" i="9"/>
  <c r="I208" i="9"/>
  <c r="F210" i="9"/>
  <c r="F212" i="9"/>
  <c r="F211" i="9"/>
  <c r="F199" i="9"/>
  <c r="F198" i="9" s="1"/>
  <c r="F194" i="9"/>
  <c r="F193" i="9" s="1"/>
  <c r="E193" i="9"/>
  <c r="F35" i="9"/>
  <c r="F38" i="9"/>
  <c r="E32" i="9"/>
  <c r="E31" i="9" s="1"/>
  <c r="F36" i="9"/>
  <c r="E29" i="9"/>
  <c r="D29" i="9"/>
  <c r="C29" i="9"/>
  <c r="E30" i="9"/>
  <c r="D30" i="9"/>
  <c r="C30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G28" i="9"/>
  <c r="D9" i="9"/>
  <c r="D8" i="9" s="1"/>
  <c r="E9" i="9"/>
  <c r="E8" i="9" s="1"/>
  <c r="C9" i="9"/>
  <c r="C8" i="9" s="1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V181" i="9"/>
  <c r="V180" i="9" s="1"/>
  <c r="E181" i="9"/>
  <c r="E180" i="9" s="1"/>
  <c r="D181" i="9"/>
  <c r="D180" i="9" s="1"/>
  <c r="C181" i="9"/>
  <c r="C180" i="9" s="1"/>
  <c r="V1146" i="9" l="1"/>
  <c r="F85" i="9"/>
  <c r="E1180" i="9"/>
  <c r="O83" i="9"/>
  <c r="E83" i="9" s="1"/>
  <c r="E270" i="9"/>
  <c r="L1145" i="9"/>
  <c r="E1146" i="9"/>
  <c r="D40" i="9"/>
  <c r="F8" i="9"/>
  <c r="O267" i="9"/>
  <c r="S267" i="9"/>
  <c r="E86" i="9"/>
  <c r="V208" i="9"/>
  <c r="E268" i="9"/>
  <c r="F37" i="9"/>
  <c r="R267" i="9"/>
  <c r="V83" i="9"/>
  <c r="P267" i="9"/>
  <c r="J267" i="9"/>
  <c r="E215" i="9"/>
  <c r="N267" i="9"/>
  <c r="F204" i="9"/>
  <c r="L267" i="9"/>
  <c r="V204" i="9"/>
  <c r="V19" i="9"/>
  <c r="Q267" i="9"/>
  <c r="V215" i="9"/>
  <c r="E208" i="9"/>
  <c r="I267" i="9"/>
  <c r="F181" i="9"/>
  <c r="F180" i="9" s="1"/>
  <c r="M267" i="9"/>
  <c r="U267" i="9"/>
  <c r="C40" i="9"/>
  <c r="F40" i="9" s="1"/>
  <c r="E279" i="9"/>
  <c r="V272" i="9"/>
  <c r="E195" i="9"/>
  <c r="K267" i="9"/>
  <c r="E272" i="9"/>
  <c r="T267" i="9"/>
  <c r="F29" i="9"/>
  <c r="D28" i="9"/>
  <c r="F32" i="9"/>
  <c r="F31" i="9" s="1"/>
  <c r="E28" i="9"/>
  <c r="C28" i="9"/>
  <c r="F30" i="9"/>
  <c r="H16" i="9"/>
  <c r="I16" i="9"/>
  <c r="E17" i="9"/>
  <c r="D17" i="9"/>
  <c r="C17" i="9"/>
  <c r="V17" i="9"/>
  <c r="I14" i="9"/>
  <c r="K14" i="9"/>
  <c r="S14" i="9"/>
  <c r="T14" i="9"/>
  <c r="U14" i="9"/>
  <c r="J15" i="9"/>
  <c r="J14" i="9" s="1"/>
  <c r="V9" i="9"/>
  <c r="V267" i="9" l="1"/>
  <c r="V14" i="9"/>
  <c r="F17" i="9"/>
  <c r="E267" i="9"/>
  <c r="F28" i="9"/>
  <c r="F9" i="9"/>
  <c r="H179" i="9" l="1"/>
  <c r="I179" i="9"/>
  <c r="I178" i="9" s="1"/>
  <c r="J179" i="9"/>
  <c r="J178" i="9" s="1"/>
  <c r="K179" i="9"/>
  <c r="K178" i="9" s="1"/>
  <c r="L179" i="9"/>
  <c r="M179" i="9"/>
  <c r="M178" i="9" s="1"/>
  <c r="N179" i="9"/>
  <c r="N178" i="9" s="1"/>
  <c r="O179" i="9"/>
  <c r="O178" i="9" s="1"/>
  <c r="P179" i="9"/>
  <c r="P178" i="9" s="1"/>
  <c r="Q179" i="9"/>
  <c r="Q178" i="9" s="1"/>
  <c r="R179" i="9"/>
  <c r="R178" i="9" s="1"/>
  <c r="S179" i="9"/>
  <c r="S178" i="9" s="1"/>
  <c r="T179" i="9"/>
  <c r="T178" i="9" s="1"/>
  <c r="U179" i="9"/>
  <c r="U178" i="9" s="1"/>
  <c r="G179" i="9"/>
  <c r="E177" i="9"/>
  <c r="E176" i="9" s="1"/>
  <c r="D177" i="9"/>
  <c r="D176" i="9" s="1"/>
  <c r="C177" i="9"/>
  <c r="C176" i="9" s="1"/>
  <c r="I174" i="9"/>
  <c r="J174" i="9"/>
  <c r="K174" i="9"/>
  <c r="L174" i="9"/>
  <c r="M174" i="9"/>
  <c r="N174" i="9"/>
  <c r="O174" i="9"/>
  <c r="P174" i="9"/>
  <c r="Q174" i="9"/>
  <c r="R174" i="9"/>
  <c r="S174" i="9"/>
  <c r="T174" i="9"/>
  <c r="U174" i="9"/>
  <c r="E175" i="9"/>
  <c r="E174" i="9" s="1"/>
  <c r="D175" i="9"/>
  <c r="D174" i="9" s="1"/>
  <c r="C175" i="9"/>
  <c r="C174" i="9" s="1"/>
  <c r="V175" i="9"/>
  <c r="I172" i="9"/>
  <c r="J172" i="9"/>
  <c r="K172" i="9"/>
  <c r="L172" i="9"/>
  <c r="M172" i="9"/>
  <c r="N172" i="9"/>
  <c r="O172" i="9"/>
  <c r="P172" i="9"/>
  <c r="Q172" i="9"/>
  <c r="R172" i="9"/>
  <c r="S172" i="9"/>
  <c r="T172" i="9"/>
  <c r="U172" i="9"/>
  <c r="G172" i="9"/>
  <c r="E173" i="9"/>
  <c r="D173" i="9"/>
  <c r="D172" i="9" s="1"/>
  <c r="C173" i="9"/>
  <c r="C172" i="9" s="1"/>
  <c r="I170" i="9"/>
  <c r="J170" i="9"/>
  <c r="K170" i="9"/>
  <c r="L170" i="9"/>
  <c r="M170" i="9"/>
  <c r="N170" i="9"/>
  <c r="O170" i="9"/>
  <c r="P170" i="9"/>
  <c r="Q170" i="9"/>
  <c r="R170" i="9"/>
  <c r="S170" i="9"/>
  <c r="T170" i="9"/>
  <c r="U170" i="9"/>
  <c r="G170" i="9"/>
  <c r="E171" i="9"/>
  <c r="E170" i="9" s="1"/>
  <c r="D171" i="9"/>
  <c r="D170" i="9" s="1"/>
  <c r="C171" i="9"/>
  <c r="C170" i="9" s="1"/>
  <c r="I168" i="9"/>
  <c r="J168" i="9"/>
  <c r="K168" i="9"/>
  <c r="L168" i="9"/>
  <c r="M168" i="9"/>
  <c r="N168" i="9"/>
  <c r="O168" i="9"/>
  <c r="P168" i="9"/>
  <c r="Q168" i="9"/>
  <c r="R168" i="9"/>
  <c r="S168" i="9"/>
  <c r="T168" i="9"/>
  <c r="U168" i="9"/>
  <c r="G168" i="9"/>
  <c r="E169" i="9"/>
  <c r="E168" i="9" s="1"/>
  <c r="D169" i="9"/>
  <c r="D168" i="9" s="1"/>
  <c r="C169" i="9"/>
  <c r="C168" i="9" s="1"/>
  <c r="H166" i="9"/>
  <c r="I166" i="9"/>
  <c r="I165" i="9" s="1"/>
  <c r="J166" i="9"/>
  <c r="J165" i="9" s="1"/>
  <c r="K166" i="9"/>
  <c r="K165" i="9" s="1"/>
  <c r="L166" i="9"/>
  <c r="L165" i="9" s="1"/>
  <c r="M166" i="9"/>
  <c r="M165" i="9" s="1"/>
  <c r="N166" i="9"/>
  <c r="N165" i="9" s="1"/>
  <c r="O166" i="9"/>
  <c r="O165" i="9" s="1"/>
  <c r="P166" i="9"/>
  <c r="P165" i="9" s="1"/>
  <c r="Q166" i="9"/>
  <c r="Q165" i="9" s="1"/>
  <c r="R166" i="9"/>
  <c r="R165" i="9" s="1"/>
  <c r="S166" i="9"/>
  <c r="S165" i="9" s="1"/>
  <c r="T166" i="9"/>
  <c r="T165" i="9" s="1"/>
  <c r="U166" i="9"/>
  <c r="U165" i="9" s="1"/>
  <c r="G166" i="9"/>
  <c r="G165" i="9" s="1"/>
  <c r="I163" i="9"/>
  <c r="J163" i="9"/>
  <c r="K163" i="9"/>
  <c r="L163" i="9"/>
  <c r="M163" i="9"/>
  <c r="N163" i="9"/>
  <c r="O163" i="9"/>
  <c r="P163" i="9"/>
  <c r="Q163" i="9"/>
  <c r="R163" i="9"/>
  <c r="S163" i="9"/>
  <c r="T163" i="9"/>
  <c r="U163" i="9"/>
  <c r="G163" i="9"/>
  <c r="E164" i="9"/>
  <c r="D164" i="9"/>
  <c r="D163" i="9" s="1"/>
  <c r="C164" i="9"/>
  <c r="C163" i="9" s="1"/>
  <c r="E162" i="9"/>
  <c r="E161" i="9" s="1"/>
  <c r="G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D162" i="9"/>
  <c r="C162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J158" i="9"/>
  <c r="J157" i="9" s="1"/>
  <c r="K158" i="9"/>
  <c r="K157" i="9" s="1"/>
  <c r="L158" i="9"/>
  <c r="L157" i="9" s="1"/>
  <c r="M158" i="9"/>
  <c r="M157" i="9" s="1"/>
  <c r="N158" i="9"/>
  <c r="N157" i="9" s="1"/>
  <c r="O158" i="9"/>
  <c r="O157" i="9" s="1"/>
  <c r="P158" i="9"/>
  <c r="P157" i="9" s="1"/>
  <c r="Q158" i="9"/>
  <c r="Q157" i="9" s="1"/>
  <c r="R158" i="9"/>
  <c r="R157" i="9" s="1"/>
  <c r="S158" i="9"/>
  <c r="S157" i="9" s="1"/>
  <c r="T158" i="9"/>
  <c r="T157" i="9" s="1"/>
  <c r="U158" i="9"/>
  <c r="G158" i="9"/>
  <c r="G157" i="9" s="1"/>
  <c r="H154" i="9"/>
  <c r="I154" i="9"/>
  <c r="J154" i="9"/>
  <c r="K154" i="9"/>
  <c r="L154" i="9"/>
  <c r="M154" i="9"/>
  <c r="N154" i="9"/>
  <c r="O154" i="9"/>
  <c r="P154" i="9"/>
  <c r="Q154" i="9"/>
  <c r="R154" i="9"/>
  <c r="S154" i="9"/>
  <c r="T154" i="9"/>
  <c r="U154" i="9"/>
  <c r="G154" i="9"/>
  <c r="E156" i="9"/>
  <c r="E159" i="9" s="1"/>
  <c r="D156" i="9"/>
  <c r="D159" i="9" s="1"/>
  <c r="C156" i="9"/>
  <c r="C159" i="9" s="1"/>
  <c r="E155" i="9"/>
  <c r="D155" i="9"/>
  <c r="C155" i="9"/>
  <c r="I15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E153" i="9"/>
  <c r="E152" i="9" s="1"/>
  <c r="D153" i="9"/>
  <c r="D152" i="9" s="1"/>
  <c r="C153" i="9"/>
  <c r="C152" i="9" s="1"/>
  <c r="V153" i="9"/>
  <c r="H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U148" i="9"/>
  <c r="G148" i="9"/>
  <c r="V149" i="9"/>
  <c r="V148" i="9" s="1"/>
  <c r="E149" i="9"/>
  <c r="E148" i="9" s="1"/>
  <c r="D149" i="9"/>
  <c r="D148" i="9" s="1"/>
  <c r="C149" i="9"/>
  <c r="C148" i="9" s="1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G146" i="9"/>
  <c r="E147" i="9"/>
  <c r="D147" i="9"/>
  <c r="D146" i="9" s="1"/>
  <c r="C147" i="9"/>
  <c r="C146" i="9" s="1"/>
  <c r="F164" i="9" l="1"/>
  <c r="F173" i="9"/>
  <c r="V158" i="9"/>
  <c r="C166" i="9"/>
  <c r="C165" i="9" s="1"/>
  <c r="F168" i="9"/>
  <c r="E179" i="9"/>
  <c r="E178" i="9" s="1"/>
  <c r="D179" i="9"/>
  <c r="D178" i="9" s="1"/>
  <c r="F170" i="9"/>
  <c r="F147" i="9"/>
  <c r="F146" i="9" s="1"/>
  <c r="C179" i="9"/>
  <c r="C178" i="9" s="1"/>
  <c r="D166" i="9"/>
  <c r="D165" i="9" s="1"/>
  <c r="C154" i="9"/>
  <c r="D154" i="9"/>
  <c r="F155" i="9"/>
  <c r="E154" i="9"/>
  <c r="E163" i="9"/>
  <c r="F163" i="9" s="1"/>
  <c r="F169" i="9"/>
  <c r="E172" i="9"/>
  <c r="F172" i="9" s="1"/>
  <c r="F175" i="9"/>
  <c r="L178" i="9"/>
  <c r="D161" i="9"/>
  <c r="U157" i="9"/>
  <c r="V157" i="9" s="1"/>
  <c r="F177" i="9"/>
  <c r="V179" i="9"/>
  <c r="F149" i="9"/>
  <c r="C161" i="9"/>
  <c r="F161" i="9" s="1"/>
  <c r="F171" i="9"/>
  <c r="E166" i="9"/>
  <c r="F162" i="9"/>
  <c r="F148" i="9"/>
  <c r="F153" i="9"/>
  <c r="E146" i="9"/>
  <c r="I144" i="9"/>
  <c r="J144" i="9"/>
  <c r="K144" i="9"/>
  <c r="L144" i="9"/>
  <c r="M144" i="9"/>
  <c r="N144" i="9"/>
  <c r="O144" i="9"/>
  <c r="P144" i="9"/>
  <c r="Q144" i="9"/>
  <c r="R144" i="9"/>
  <c r="S144" i="9"/>
  <c r="T144" i="9"/>
  <c r="U144" i="9"/>
  <c r="V145" i="9"/>
  <c r="E145" i="9"/>
  <c r="D145" i="9"/>
  <c r="D144" i="9" s="1"/>
  <c r="C145" i="9"/>
  <c r="C144" i="9" s="1"/>
  <c r="I142" i="9"/>
  <c r="J142" i="9"/>
  <c r="K142" i="9"/>
  <c r="L142" i="9"/>
  <c r="M142" i="9"/>
  <c r="N142" i="9"/>
  <c r="O142" i="9"/>
  <c r="P142" i="9"/>
  <c r="Q142" i="9"/>
  <c r="R142" i="9"/>
  <c r="S142" i="9"/>
  <c r="T142" i="9"/>
  <c r="U142" i="9"/>
  <c r="E143" i="9"/>
  <c r="E142" i="9" s="1"/>
  <c r="C143" i="9"/>
  <c r="C142" i="9" s="1"/>
  <c r="V143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G140" i="9"/>
  <c r="C141" i="9"/>
  <c r="C140" i="9" s="1"/>
  <c r="I141" i="9"/>
  <c r="E141" i="9" s="1"/>
  <c r="H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E139" i="9"/>
  <c r="D139" i="9"/>
  <c r="D138" i="9" s="1"/>
  <c r="C139" i="9"/>
  <c r="C138" i="9" s="1"/>
  <c r="G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C137" i="9"/>
  <c r="C136" i="9" s="1"/>
  <c r="I137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5" i="9"/>
  <c r="E135" i="9"/>
  <c r="E134" i="9" s="1"/>
  <c r="C135" i="9"/>
  <c r="C134" i="9" s="1"/>
  <c r="G132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E133" i="9"/>
  <c r="D133" i="9"/>
  <c r="D132" i="9" s="1"/>
  <c r="C133" i="9"/>
  <c r="H130" i="9"/>
  <c r="H129" i="9" s="1"/>
  <c r="I130" i="9"/>
  <c r="I129" i="9" s="1"/>
  <c r="J130" i="9"/>
  <c r="J129" i="9" s="1"/>
  <c r="K130" i="9"/>
  <c r="K129" i="9" s="1"/>
  <c r="L130" i="9"/>
  <c r="L129" i="9" s="1"/>
  <c r="M130" i="9"/>
  <c r="M129" i="9" s="1"/>
  <c r="N130" i="9"/>
  <c r="N129" i="9" s="1"/>
  <c r="O130" i="9"/>
  <c r="O129" i="9" s="1"/>
  <c r="P130" i="9"/>
  <c r="P129" i="9" s="1"/>
  <c r="Q130" i="9"/>
  <c r="Q129" i="9" s="1"/>
  <c r="R130" i="9"/>
  <c r="R129" i="9" s="1"/>
  <c r="S130" i="9"/>
  <c r="S129" i="9" s="1"/>
  <c r="T130" i="9"/>
  <c r="T129" i="9" s="1"/>
  <c r="U130" i="9"/>
  <c r="U129" i="9" s="1"/>
  <c r="G130" i="9"/>
  <c r="G129" i="9" s="1"/>
  <c r="I127" i="9"/>
  <c r="J127" i="9"/>
  <c r="K127" i="9"/>
  <c r="L127" i="9"/>
  <c r="M127" i="9"/>
  <c r="N127" i="9"/>
  <c r="O127" i="9"/>
  <c r="P127" i="9"/>
  <c r="Q127" i="9"/>
  <c r="R127" i="9"/>
  <c r="S127" i="9"/>
  <c r="T127" i="9"/>
  <c r="U127" i="9"/>
  <c r="E128" i="9"/>
  <c r="D128" i="9"/>
  <c r="D127" i="9" s="1"/>
  <c r="C128" i="9"/>
  <c r="C127" i="9" s="1"/>
  <c r="D126" i="9"/>
  <c r="E126" i="9"/>
  <c r="E125" i="9" s="1"/>
  <c r="C126" i="9"/>
  <c r="C125" i="9" s="1"/>
  <c r="I125" i="9"/>
  <c r="J125" i="9"/>
  <c r="K125" i="9"/>
  <c r="L125" i="9"/>
  <c r="M125" i="9"/>
  <c r="N125" i="9"/>
  <c r="O125" i="9"/>
  <c r="P125" i="9"/>
  <c r="Q125" i="9"/>
  <c r="R125" i="9"/>
  <c r="S125" i="9"/>
  <c r="T125" i="9"/>
  <c r="U125" i="9"/>
  <c r="I123" i="9"/>
  <c r="J123" i="9"/>
  <c r="K123" i="9"/>
  <c r="L123" i="9"/>
  <c r="M123" i="9"/>
  <c r="N123" i="9"/>
  <c r="O123" i="9"/>
  <c r="P123" i="9"/>
  <c r="Q123" i="9"/>
  <c r="R123" i="9"/>
  <c r="S123" i="9"/>
  <c r="T123" i="9"/>
  <c r="U123" i="9"/>
  <c r="D124" i="9"/>
  <c r="D123" i="9" s="1"/>
  <c r="E124" i="9"/>
  <c r="E123" i="9" s="1"/>
  <c r="C124" i="9"/>
  <c r="V124" i="9"/>
  <c r="V126" i="9"/>
  <c r="I121" i="9"/>
  <c r="I120" i="9" s="1"/>
  <c r="J121" i="9"/>
  <c r="J120" i="9" s="1"/>
  <c r="K121" i="9"/>
  <c r="K120" i="9" s="1"/>
  <c r="L121" i="9"/>
  <c r="L120" i="9" s="1"/>
  <c r="M121" i="9"/>
  <c r="M120" i="9" s="1"/>
  <c r="N121" i="9"/>
  <c r="N120" i="9" s="1"/>
  <c r="O121" i="9"/>
  <c r="O120" i="9" s="1"/>
  <c r="P121" i="9"/>
  <c r="P120" i="9" s="1"/>
  <c r="Q121" i="9"/>
  <c r="Q120" i="9" s="1"/>
  <c r="R121" i="9"/>
  <c r="R120" i="9" s="1"/>
  <c r="S121" i="9"/>
  <c r="S120" i="9" s="1"/>
  <c r="T121" i="9"/>
  <c r="T120" i="9" s="1"/>
  <c r="U121" i="9"/>
  <c r="U120" i="9" s="1"/>
  <c r="I118" i="9"/>
  <c r="J118" i="9"/>
  <c r="K118" i="9"/>
  <c r="L118" i="9"/>
  <c r="M118" i="9"/>
  <c r="N118" i="9"/>
  <c r="O118" i="9"/>
  <c r="P118" i="9"/>
  <c r="Q118" i="9"/>
  <c r="R118" i="9"/>
  <c r="S118" i="9"/>
  <c r="T118" i="9"/>
  <c r="U118" i="9"/>
  <c r="E119" i="9"/>
  <c r="D119" i="9"/>
  <c r="D118" i="9" s="1"/>
  <c r="C119" i="9"/>
  <c r="C118" i="9" s="1"/>
  <c r="V119" i="9"/>
  <c r="G116" i="9"/>
  <c r="I116" i="9"/>
  <c r="J116" i="9"/>
  <c r="K116" i="9"/>
  <c r="L116" i="9"/>
  <c r="M116" i="9"/>
  <c r="N116" i="9"/>
  <c r="O116" i="9"/>
  <c r="P116" i="9"/>
  <c r="Q116" i="9"/>
  <c r="R116" i="9"/>
  <c r="S116" i="9"/>
  <c r="T116" i="9"/>
  <c r="U116" i="9"/>
  <c r="E117" i="9"/>
  <c r="E116" i="9" s="1"/>
  <c r="D117" i="9"/>
  <c r="D116" i="9" s="1"/>
  <c r="C117" i="9"/>
  <c r="C116" i="9" s="1"/>
  <c r="I114" i="9"/>
  <c r="J114" i="9"/>
  <c r="K114" i="9"/>
  <c r="L114" i="9"/>
  <c r="L189" i="9" s="1"/>
  <c r="L1171" i="9" s="1"/>
  <c r="M114" i="9"/>
  <c r="N114" i="9"/>
  <c r="O114" i="9"/>
  <c r="P114" i="9"/>
  <c r="P189" i="9" s="1"/>
  <c r="P1171" i="9" s="1"/>
  <c r="Q114" i="9"/>
  <c r="R114" i="9"/>
  <c r="S114" i="9"/>
  <c r="T114" i="9"/>
  <c r="T189" i="9" s="1"/>
  <c r="T1171" i="9" s="1"/>
  <c r="U114" i="9"/>
  <c r="I111" i="9"/>
  <c r="J111" i="9"/>
  <c r="K111" i="9"/>
  <c r="L111" i="9"/>
  <c r="M111" i="9"/>
  <c r="N111" i="9"/>
  <c r="O111" i="9"/>
  <c r="P111" i="9"/>
  <c r="Q111" i="9"/>
  <c r="R111" i="9"/>
  <c r="S111" i="9"/>
  <c r="T111" i="9"/>
  <c r="U111" i="9"/>
  <c r="E112" i="9"/>
  <c r="D112" i="9"/>
  <c r="D114" i="9" s="1"/>
  <c r="C112" i="9"/>
  <c r="C114" i="9" s="1"/>
  <c r="H109" i="9"/>
  <c r="H108" i="9" s="1"/>
  <c r="I109" i="9"/>
  <c r="I108" i="9" s="1"/>
  <c r="J109" i="9"/>
  <c r="J108" i="9" s="1"/>
  <c r="K109" i="9"/>
  <c r="K108" i="9" s="1"/>
  <c r="L109" i="9"/>
  <c r="L108" i="9" s="1"/>
  <c r="M109" i="9"/>
  <c r="M108" i="9" s="1"/>
  <c r="N109" i="9"/>
  <c r="N108" i="9" s="1"/>
  <c r="O109" i="9"/>
  <c r="O108" i="9" s="1"/>
  <c r="P109" i="9"/>
  <c r="P108" i="9" s="1"/>
  <c r="Q109" i="9"/>
  <c r="Q108" i="9" s="1"/>
  <c r="R109" i="9"/>
  <c r="R108" i="9" s="1"/>
  <c r="S109" i="9"/>
  <c r="S108" i="9" s="1"/>
  <c r="T109" i="9"/>
  <c r="T108" i="9" s="1"/>
  <c r="U109" i="9"/>
  <c r="U108" i="9" s="1"/>
  <c r="G109" i="9"/>
  <c r="H106" i="9"/>
  <c r="I106" i="9"/>
  <c r="J106" i="9"/>
  <c r="K106" i="9"/>
  <c r="L106" i="9"/>
  <c r="M106" i="9"/>
  <c r="N106" i="9"/>
  <c r="O106" i="9"/>
  <c r="P106" i="9"/>
  <c r="Q106" i="9"/>
  <c r="R106" i="9"/>
  <c r="S106" i="9"/>
  <c r="T106" i="9"/>
  <c r="U106" i="9"/>
  <c r="E107" i="9"/>
  <c r="E106" i="9" s="1"/>
  <c r="C107" i="9"/>
  <c r="C106" i="9" s="1"/>
  <c r="H104" i="9"/>
  <c r="I104" i="9"/>
  <c r="J104" i="9"/>
  <c r="K104" i="9"/>
  <c r="L104" i="9"/>
  <c r="M104" i="9"/>
  <c r="N104" i="9"/>
  <c r="O104" i="9"/>
  <c r="P104" i="9"/>
  <c r="Q104" i="9"/>
  <c r="R104" i="9"/>
  <c r="S104" i="9"/>
  <c r="T104" i="9"/>
  <c r="U104" i="9"/>
  <c r="E105" i="9"/>
  <c r="D105" i="9"/>
  <c r="D104" i="9" s="1"/>
  <c r="C105" i="9"/>
  <c r="C104" i="9" s="1"/>
  <c r="V105" i="9"/>
  <c r="E100" i="9"/>
  <c r="D100" i="9"/>
  <c r="C100" i="9"/>
  <c r="I102" i="9"/>
  <c r="J102" i="9"/>
  <c r="K102" i="9"/>
  <c r="L102" i="9"/>
  <c r="L101" i="9" s="1"/>
  <c r="M102" i="9"/>
  <c r="N102" i="9"/>
  <c r="O102" i="9"/>
  <c r="O101" i="9" s="1"/>
  <c r="P102" i="9"/>
  <c r="P101" i="9" s="1"/>
  <c r="Q102" i="9"/>
  <c r="R102" i="9"/>
  <c r="S102" i="9"/>
  <c r="S101" i="9" s="1"/>
  <c r="T102" i="9"/>
  <c r="T101" i="9" s="1"/>
  <c r="U102" i="9"/>
  <c r="E99" i="9"/>
  <c r="D99" i="9"/>
  <c r="C99" i="9"/>
  <c r="V99" i="9"/>
  <c r="I98" i="9"/>
  <c r="J98" i="9"/>
  <c r="K98" i="9"/>
  <c r="L98" i="9"/>
  <c r="M98" i="9"/>
  <c r="N98" i="9"/>
  <c r="O98" i="9"/>
  <c r="P98" i="9"/>
  <c r="Q98" i="9"/>
  <c r="R98" i="9"/>
  <c r="S98" i="9"/>
  <c r="T98" i="9"/>
  <c r="U98" i="9"/>
  <c r="I185" i="9" l="1"/>
  <c r="U183" i="9"/>
  <c r="Q183" i="9"/>
  <c r="M183" i="9"/>
  <c r="F128" i="9"/>
  <c r="F145" i="9"/>
  <c r="P113" i="9"/>
  <c r="V129" i="9"/>
  <c r="F112" i="9"/>
  <c r="L113" i="9"/>
  <c r="F105" i="9"/>
  <c r="E121" i="9"/>
  <c r="E120" i="9" s="1"/>
  <c r="D130" i="9"/>
  <c r="D129" i="9" s="1"/>
  <c r="F179" i="9"/>
  <c r="F154" i="9"/>
  <c r="F99" i="9"/>
  <c r="Q113" i="9"/>
  <c r="Q189" i="9"/>
  <c r="Q1171" i="9" s="1"/>
  <c r="M113" i="9"/>
  <c r="M189" i="9"/>
  <c r="M1171" i="9" s="1"/>
  <c r="C132" i="9"/>
  <c r="T183" i="9"/>
  <c r="T182" i="9" s="1"/>
  <c r="P183" i="9"/>
  <c r="P182" i="9" s="1"/>
  <c r="L183" i="9"/>
  <c r="L182" i="9" s="1"/>
  <c r="M101" i="9"/>
  <c r="C109" i="9"/>
  <c r="C108" i="9" s="1"/>
  <c r="D111" i="9"/>
  <c r="D113" i="9" s="1"/>
  <c r="T113" i="9"/>
  <c r="F139" i="9"/>
  <c r="E144" i="9"/>
  <c r="I101" i="9"/>
  <c r="I113" i="9"/>
  <c r="I189" i="9"/>
  <c r="I1171" i="9" s="1"/>
  <c r="S183" i="9"/>
  <c r="K183" i="9"/>
  <c r="F100" i="9"/>
  <c r="Q101" i="9"/>
  <c r="S113" i="9"/>
  <c r="S189" i="9"/>
  <c r="S1171" i="9" s="1"/>
  <c r="O113" i="9"/>
  <c r="O189" i="9"/>
  <c r="O1171" i="9" s="1"/>
  <c r="K113" i="9"/>
  <c r="K189" i="9"/>
  <c r="K1171" i="9" s="1"/>
  <c r="U113" i="9"/>
  <c r="U189" i="9"/>
  <c r="U1171" i="9" s="1"/>
  <c r="E137" i="9"/>
  <c r="E136" i="9" s="1"/>
  <c r="F136" i="9" s="1"/>
  <c r="I158" i="9"/>
  <c r="I157" i="9" s="1"/>
  <c r="O183" i="9"/>
  <c r="C98" i="9"/>
  <c r="E98" i="9"/>
  <c r="R101" i="9"/>
  <c r="R183" i="9"/>
  <c r="N101" i="9"/>
  <c r="N183" i="9"/>
  <c r="J101" i="9"/>
  <c r="J183" i="9"/>
  <c r="U101" i="9"/>
  <c r="K101" i="9"/>
  <c r="R113" i="9"/>
  <c r="R189" i="9"/>
  <c r="R1171" i="9" s="1"/>
  <c r="N113" i="9"/>
  <c r="N189" i="9"/>
  <c r="N1171" i="9" s="1"/>
  <c r="J113" i="9"/>
  <c r="J189" i="9"/>
  <c r="J1171" i="9" s="1"/>
  <c r="C121" i="9"/>
  <c r="C120" i="9" s="1"/>
  <c r="F133" i="9"/>
  <c r="E132" i="9"/>
  <c r="E165" i="9"/>
  <c r="F165" i="9" s="1"/>
  <c r="F166" i="9"/>
  <c r="F134" i="9"/>
  <c r="F116" i="9"/>
  <c r="E102" i="9"/>
  <c r="E104" i="9"/>
  <c r="E109" i="9"/>
  <c r="C111" i="9"/>
  <c r="C113" i="9" s="1"/>
  <c r="F117" i="9"/>
  <c r="D121" i="9"/>
  <c r="D120" i="9" s="1"/>
  <c r="D125" i="9"/>
  <c r="V130" i="9"/>
  <c r="E111" i="9"/>
  <c r="E113" i="9" s="1"/>
  <c r="F124" i="9"/>
  <c r="E127" i="9"/>
  <c r="E138" i="9"/>
  <c r="I140" i="9"/>
  <c r="E114" i="9"/>
  <c r="E130" i="9"/>
  <c r="E129" i="9" s="1"/>
  <c r="F141" i="9"/>
  <c r="E140" i="9"/>
  <c r="C123" i="9"/>
  <c r="I136" i="9"/>
  <c r="C130" i="9"/>
  <c r="F143" i="9"/>
  <c r="F135" i="9"/>
  <c r="F126" i="9"/>
  <c r="F119" i="9"/>
  <c r="E118" i="9"/>
  <c r="F107" i="9"/>
  <c r="I838" i="9"/>
  <c r="J838" i="9"/>
  <c r="K838" i="9"/>
  <c r="L838" i="9"/>
  <c r="M838" i="9"/>
  <c r="N838" i="9"/>
  <c r="O838" i="9"/>
  <c r="P838" i="9"/>
  <c r="Q838" i="9"/>
  <c r="R838" i="9"/>
  <c r="S838" i="9"/>
  <c r="T838" i="9"/>
  <c r="U838" i="9"/>
  <c r="V838" i="9"/>
  <c r="E839" i="9"/>
  <c r="D839" i="9"/>
  <c r="D838" i="9" s="1"/>
  <c r="C839" i="9"/>
  <c r="C838" i="9" s="1"/>
  <c r="H836" i="9"/>
  <c r="I836" i="9"/>
  <c r="J836" i="9"/>
  <c r="K836" i="9"/>
  <c r="L836" i="9"/>
  <c r="M836" i="9"/>
  <c r="N836" i="9"/>
  <c r="O836" i="9"/>
  <c r="P836" i="9"/>
  <c r="Q836" i="9"/>
  <c r="R836" i="9"/>
  <c r="S836" i="9"/>
  <c r="T836" i="9"/>
  <c r="U836" i="9"/>
  <c r="V836" i="9"/>
  <c r="E837" i="9"/>
  <c r="E836" i="9" s="1"/>
  <c r="D837" i="9"/>
  <c r="D836" i="9" s="1"/>
  <c r="C837" i="9"/>
  <c r="H926" i="9"/>
  <c r="I926" i="9"/>
  <c r="J926" i="9"/>
  <c r="K926" i="9"/>
  <c r="L926" i="9"/>
  <c r="M926" i="9"/>
  <c r="N926" i="9"/>
  <c r="O926" i="9"/>
  <c r="P926" i="9"/>
  <c r="Q926" i="9"/>
  <c r="R926" i="9"/>
  <c r="S926" i="9"/>
  <c r="T926" i="9"/>
  <c r="U926" i="9"/>
  <c r="V926" i="9"/>
  <c r="E927" i="9"/>
  <c r="D927" i="9"/>
  <c r="D926" i="9" s="1"/>
  <c r="C927" i="9"/>
  <c r="C926" i="9" s="1"/>
  <c r="V1171" i="9" l="1"/>
  <c r="E1171" i="9"/>
  <c r="E185" i="9"/>
  <c r="F185" i="9" s="1"/>
  <c r="I1145" i="9"/>
  <c r="M182" i="9"/>
  <c r="Q182" i="9"/>
  <c r="V189" i="9"/>
  <c r="F837" i="9"/>
  <c r="S182" i="9"/>
  <c r="N182" i="9"/>
  <c r="F121" i="9"/>
  <c r="F120" i="9" s="1"/>
  <c r="U182" i="9"/>
  <c r="F927" i="9"/>
  <c r="E101" i="9"/>
  <c r="E189" i="9"/>
  <c r="F137" i="9"/>
  <c r="F132" i="9"/>
  <c r="F98" i="9"/>
  <c r="K182" i="9"/>
  <c r="V183" i="9"/>
  <c r="F839" i="9"/>
  <c r="J182" i="9"/>
  <c r="R182" i="9"/>
  <c r="O182" i="9"/>
  <c r="I183" i="9"/>
  <c r="C836" i="9"/>
  <c r="D840" i="9"/>
  <c r="E840" i="9"/>
  <c r="E926" i="9"/>
  <c r="E838" i="9"/>
  <c r="E108" i="9"/>
  <c r="F109" i="9"/>
  <c r="C129" i="9"/>
  <c r="F130" i="9"/>
  <c r="H928" i="9"/>
  <c r="I928" i="9"/>
  <c r="J928" i="9"/>
  <c r="K928" i="9"/>
  <c r="L928" i="9"/>
  <c r="M928" i="9"/>
  <c r="N928" i="9"/>
  <c r="O928" i="9"/>
  <c r="P928" i="9"/>
  <c r="Q928" i="9"/>
  <c r="R928" i="9"/>
  <c r="S928" i="9"/>
  <c r="T928" i="9"/>
  <c r="U928" i="9"/>
  <c r="D929" i="9"/>
  <c r="D928" i="9" s="1"/>
  <c r="E929" i="9"/>
  <c r="E928" i="9" s="1"/>
  <c r="C929" i="9"/>
  <c r="C928" i="9" s="1"/>
  <c r="V929" i="9"/>
  <c r="H813" i="9"/>
  <c r="I813" i="9"/>
  <c r="J813" i="9"/>
  <c r="K813" i="9"/>
  <c r="L813" i="9"/>
  <c r="M813" i="9"/>
  <c r="N813" i="9"/>
  <c r="O813" i="9"/>
  <c r="P813" i="9"/>
  <c r="Q813" i="9"/>
  <c r="R813" i="9"/>
  <c r="S813" i="9"/>
  <c r="T813" i="9"/>
  <c r="U813" i="9"/>
  <c r="G813" i="9"/>
  <c r="V814" i="9"/>
  <c r="V813" i="9" s="1"/>
  <c r="E814" i="9"/>
  <c r="E813" i="9" s="1"/>
  <c r="C814" i="9"/>
  <c r="C813" i="9" s="1"/>
  <c r="H811" i="9"/>
  <c r="I811" i="9"/>
  <c r="J811" i="9"/>
  <c r="K811" i="9"/>
  <c r="L811" i="9"/>
  <c r="M811" i="9"/>
  <c r="N811" i="9"/>
  <c r="O811" i="9"/>
  <c r="P811" i="9"/>
  <c r="Q811" i="9"/>
  <c r="R811" i="9"/>
  <c r="S811" i="9"/>
  <c r="T811" i="9"/>
  <c r="U811" i="9"/>
  <c r="D812" i="9"/>
  <c r="E812" i="9"/>
  <c r="C812" i="9"/>
  <c r="V812" i="9"/>
  <c r="E1145" i="9" l="1"/>
  <c r="V182" i="9"/>
  <c r="C811" i="9"/>
  <c r="C815" i="9"/>
  <c r="E811" i="9"/>
  <c r="E815" i="9"/>
  <c r="D811" i="9"/>
  <c r="F812" i="9"/>
  <c r="F929" i="9"/>
  <c r="I182" i="9"/>
  <c r="E183" i="9"/>
  <c r="F814" i="9"/>
  <c r="D844" i="9"/>
  <c r="D843" i="9" s="1"/>
  <c r="E844" i="9"/>
  <c r="E843" i="9" s="1"/>
  <c r="C844" i="9"/>
  <c r="C843" i="9" s="1"/>
  <c r="V844" i="9"/>
  <c r="I843" i="9"/>
  <c r="J843" i="9"/>
  <c r="K843" i="9"/>
  <c r="L843" i="9"/>
  <c r="M843" i="9"/>
  <c r="N843" i="9"/>
  <c r="O843" i="9"/>
  <c r="P843" i="9"/>
  <c r="Q843" i="9"/>
  <c r="R843" i="9"/>
  <c r="S843" i="9"/>
  <c r="T843" i="9"/>
  <c r="U843" i="9"/>
  <c r="I846" i="9"/>
  <c r="I942" i="9" s="1"/>
  <c r="J846" i="9"/>
  <c r="J942" i="9" s="1"/>
  <c r="J1150" i="9" s="1"/>
  <c r="K846" i="9"/>
  <c r="L846" i="9"/>
  <c r="L942" i="9" s="1"/>
  <c r="L1150" i="9" s="1"/>
  <c r="M846" i="9"/>
  <c r="M942" i="9" s="1"/>
  <c r="M1150" i="9" s="1"/>
  <c r="N846" i="9"/>
  <c r="N942" i="9" s="1"/>
  <c r="N1150" i="9" s="1"/>
  <c r="N1159" i="9" s="1"/>
  <c r="O846" i="9"/>
  <c r="O942" i="9" s="1"/>
  <c r="O1150" i="9" s="1"/>
  <c r="P846" i="9"/>
  <c r="P942" i="9" s="1"/>
  <c r="P1150" i="9" s="1"/>
  <c r="P1159" i="9" s="1"/>
  <c r="Q846" i="9"/>
  <c r="Q942" i="9" s="1"/>
  <c r="Q1150" i="9" s="1"/>
  <c r="Q1159" i="9" s="1"/>
  <c r="R846" i="9"/>
  <c r="R942" i="9" s="1"/>
  <c r="R1150" i="9" s="1"/>
  <c r="R1159" i="9" s="1"/>
  <c r="S846" i="9"/>
  <c r="S942" i="9" s="1"/>
  <c r="S1150" i="9" s="1"/>
  <c r="S1159" i="9" s="1"/>
  <c r="T846" i="9"/>
  <c r="U846" i="9"/>
  <c r="H624" i="9"/>
  <c r="H623" i="9" s="1"/>
  <c r="I624" i="9"/>
  <c r="I623" i="9" s="1"/>
  <c r="J624" i="9"/>
  <c r="J623" i="9" s="1"/>
  <c r="K624" i="9"/>
  <c r="K623" i="9" s="1"/>
  <c r="L624" i="9"/>
  <c r="L623" i="9" s="1"/>
  <c r="M624" i="9"/>
  <c r="M623" i="9" s="1"/>
  <c r="N624" i="9"/>
  <c r="N623" i="9" s="1"/>
  <c r="O624" i="9"/>
  <c r="O623" i="9" s="1"/>
  <c r="P624" i="9"/>
  <c r="P623" i="9" s="1"/>
  <c r="Q624" i="9"/>
  <c r="Q623" i="9" s="1"/>
  <c r="R624" i="9"/>
  <c r="R623" i="9" s="1"/>
  <c r="S624" i="9"/>
  <c r="S623" i="9" s="1"/>
  <c r="T624" i="9"/>
  <c r="T623" i="9" s="1"/>
  <c r="U624" i="9"/>
  <c r="U623" i="9" s="1"/>
  <c r="G624" i="9"/>
  <c r="G623" i="9" s="1"/>
  <c r="C626" i="9"/>
  <c r="D626" i="9"/>
  <c r="E626" i="9"/>
  <c r="E627" i="9"/>
  <c r="D627" i="9"/>
  <c r="C627" i="9"/>
  <c r="V626" i="9"/>
  <c r="V627" i="9"/>
  <c r="H619" i="9"/>
  <c r="H618" i="9" s="1"/>
  <c r="I619" i="9"/>
  <c r="I618" i="9" s="1"/>
  <c r="J619" i="9"/>
  <c r="J618" i="9" s="1"/>
  <c r="K619" i="9"/>
  <c r="K618" i="9" s="1"/>
  <c r="L619" i="9"/>
  <c r="L618" i="9" s="1"/>
  <c r="M619" i="9"/>
  <c r="M618" i="9" s="1"/>
  <c r="N619" i="9"/>
  <c r="N618" i="9" s="1"/>
  <c r="O619" i="9"/>
  <c r="O618" i="9" s="1"/>
  <c r="P619" i="9"/>
  <c r="P618" i="9" s="1"/>
  <c r="Q619" i="9"/>
  <c r="Q618" i="9" s="1"/>
  <c r="R619" i="9"/>
  <c r="R618" i="9" s="1"/>
  <c r="S619" i="9"/>
  <c r="S618" i="9" s="1"/>
  <c r="T619" i="9"/>
  <c r="T618" i="9" s="1"/>
  <c r="U619" i="9"/>
  <c r="U618" i="9" s="1"/>
  <c r="G619" i="9"/>
  <c r="G618" i="9" s="1"/>
  <c r="C622" i="9"/>
  <c r="D622" i="9"/>
  <c r="E622" i="9"/>
  <c r="D621" i="9"/>
  <c r="E621" i="9"/>
  <c r="C621" i="9"/>
  <c r="V622" i="9"/>
  <c r="V621" i="9"/>
  <c r="H616" i="9"/>
  <c r="I616" i="9"/>
  <c r="J616" i="9"/>
  <c r="K616" i="9"/>
  <c r="L616" i="9"/>
  <c r="M616" i="9"/>
  <c r="N616" i="9"/>
  <c r="O616" i="9"/>
  <c r="P616" i="9"/>
  <c r="Q616" i="9"/>
  <c r="R616" i="9"/>
  <c r="S616" i="9"/>
  <c r="T616" i="9"/>
  <c r="U616" i="9"/>
  <c r="G616" i="9"/>
  <c r="E617" i="9"/>
  <c r="D617" i="9"/>
  <c r="D616" i="9" s="1"/>
  <c r="C617" i="9"/>
  <c r="C616" i="9" s="1"/>
  <c r="V617" i="9"/>
  <c r="H614" i="9"/>
  <c r="I614" i="9"/>
  <c r="J614" i="9"/>
  <c r="K614" i="9"/>
  <c r="L614" i="9"/>
  <c r="M614" i="9"/>
  <c r="N614" i="9"/>
  <c r="O614" i="9"/>
  <c r="P614" i="9"/>
  <c r="Q614" i="9"/>
  <c r="R614" i="9"/>
  <c r="S614" i="9"/>
  <c r="T614" i="9"/>
  <c r="U614" i="9"/>
  <c r="E615" i="9"/>
  <c r="E614" i="9" s="1"/>
  <c r="D615" i="9"/>
  <c r="D614" i="9" s="1"/>
  <c r="C615" i="9"/>
  <c r="V615" i="9"/>
  <c r="H612" i="9"/>
  <c r="I612" i="9"/>
  <c r="J612" i="9"/>
  <c r="K612" i="9"/>
  <c r="L612" i="9"/>
  <c r="M612" i="9"/>
  <c r="N612" i="9"/>
  <c r="O612" i="9"/>
  <c r="P612" i="9"/>
  <c r="Q612" i="9"/>
  <c r="R612" i="9"/>
  <c r="S612" i="9"/>
  <c r="T612" i="9"/>
  <c r="U612" i="9"/>
  <c r="G612" i="9"/>
  <c r="D613" i="9"/>
  <c r="D612" i="9" s="1"/>
  <c r="E613" i="9"/>
  <c r="C613" i="9"/>
  <c r="C612" i="9" s="1"/>
  <c r="V613" i="9"/>
  <c r="H608" i="9"/>
  <c r="H607" i="9" s="1"/>
  <c r="I608" i="9"/>
  <c r="I607" i="9" s="1"/>
  <c r="J608" i="9"/>
  <c r="J607" i="9" s="1"/>
  <c r="K608" i="9"/>
  <c r="K607" i="9" s="1"/>
  <c r="L608" i="9"/>
  <c r="L607" i="9" s="1"/>
  <c r="M608" i="9"/>
  <c r="M607" i="9" s="1"/>
  <c r="N608" i="9"/>
  <c r="N607" i="9" s="1"/>
  <c r="O608" i="9"/>
  <c r="O607" i="9" s="1"/>
  <c r="P608" i="9"/>
  <c r="P607" i="9" s="1"/>
  <c r="Q608" i="9"/>
  <c r="Q607" i="9" s="1"/>
  <c r="R608" i="9"/>
  <c r="R607" i="9" s="1"/>
  <c r="S608" i="9"/>
  <c r="S607" i="9" s="1"/>
  <c r="T608" i="9"/>
  <c r="T607" i="9" s="1"/>
  <c r="U608" i="9"/>
  <c r="U607" i="9" s="1"/>
  <c r="G608" i="9"/>
  <c r="G607" i="9" s="1"/>
  <c r="V610" i="9"/>
  <c r="E610" i="9"/>
  <c r="D610" i="9"/>
  <c r="C610" i="9"/>
  <c r="D611" i="9"/>
  <c r="E611" i="9"/>
  <c r="C611" i="9"/>
  <c r="G605" i="9"/>
  <c r="H605" i="9"/>
  <c r="I605" i="9"/>
  <c r="J605" i="9"/>
  <c r="K605" i="9"/>
  <c r="L605" i="9"/>
  <c r="M605" i="9"/>
  <c r="N605" i="9"/>
  <c r="O605" i="9"/>
  <c r="P605" i="9"/>
  <c r="Q605" i="9"/>
  <c r="R605" i="9"/>
  <c r="S605" i="9"/>
  <c r="T605" i="9"/>
  <c r="U605" i="9"/>
  <c r="D606" i="9"/>
  <c r="D605" i="9" s="1"/>
  <c r="E606" i="9"/>
  <c r="C606" i="9"/>
  <c r="C605" i="9" s="1"/>
  <c r="H601" i="9"/>
  <c r="H600" i="9" s="1"/>
  <c r="I601" i="9"/>
  <c r="I600" i="9" s="1"/>
  <c r="J601" i="9"/>
  <c r="J600" i="9" s="1"/>
  <c r="K601" i="9"/>
  <c r="K600" i="9" s="1"/>
  <c r="L601" i="9"/>
  <c r="L600" i="9" s="1"/>
  <c r="M601" i="9"/>
  <c r="M600" i="9" s="1"/>
  <c r="N601" i="9"/>
  <c r="N600" i="9" s="1"/>
  <c r="O601" i="9"/>
  <c r="O600" i="9" s="1"/>
  <c r="P601" i="9"/>
  <c r="P600" i="9" s="1"/>
  <c r="Q601" i="9"/>
  <c r="Q600" i="9" s="1"/>
  <c r="R601" i="9"/>
  <c r="R600" i="9" s="1"/>
  <c r="S601" i="9"/>
  <c r="S600" i="9" s="1"/>
  <c r="T601" i="9"/>
  <c r="T600" i="9" s="1"/>
  <c r="U601" i="9"/>
  <c r="U600" i="9" s="1"/>
  <c r="E603" i="9"/>
  <c r="D603" i="9"/>
  <c r="C603" i="9"/>
  <c r="V603" i="9"/>
  <c r="E604" i="9"/>
  <c r="D604" i="9"/>
  <c r="C604" i="9"/>
  <c r="H596" i="9"/>
  <c r="H595" i="9" s="1"/>
  <c r="I596" i="9"/>
  <c r="I595" i="9" s="1"/>
  <c r="J596" i="9"/>
  <c r="J595" i="9" s="1"/>
  <c r="K596" i="9"/>
  <c r="K595" i="9" s="1"/>
  <c r="L596" i="9"/>
  <c r="L595" i="9" s="1"/>
  <c r="M596" i="9"/>
  <c r="M595" i="9" s="1"/>
  <c r="N596" i="9"/>
  <c r="N595" i="9" s="1"/>
  <c r="O596" i="9"/>
  <c r="O595" i="9" s="1"/>
  <c r="P596" i="9"/>
  <c r="P595" i="9" s="1"/>
  <c r="Q596" i="9"/>
  <c r="Q595" i="9" s="1"/>
  <c r="R596" i="9"/>
  <c r="R595" i="9" s="1"/>
  <c r="S596" i="9"/>
  <c r="S595" i="9" s="1"/>
  <c r="T596" i="9"/>
  <c r="T595" i="9" s="1"/>
  <c r="U596" i="9"/>
  <c r="U595" i="9" s="1"/>
  <c r="G596" i="9"/>
  <c r="E599" i="9"/>
  <c r="D599" i="9"/>
  <c r="C599" i="9"/>
  <c r="D598" i="9"/>
  <c r="E598" i="9"/>
  <c r="C598" i="9"/>
  <c r="V598" i="9"/>
  <c r="H591" i="9"/>
  <c r="I591" i="9"/>
  <c r="J591" i="9"/>
  <c r="K591" i="9"/>
  <c r="L591" i="9"/>
  <c r="M591" i="9"/>
  <c r="N591" i="9"/>
  <c r="O591" i="9"/>
  <c r="P591" i="9"/>
  <c r="Q591" i="9"/>
  <c r="R591" i="9"/>
  <c r="S591" i="9"/>
  <c r="T591" i="9"/>
  <c r="U591" i="9"/>
  <c r="G591" i="9"/>
  <c r="E594" i="9"/>
  <c r="D594" i="9"/>
  <c r="C594" i="9"/>
  <c r="E593" i="9"/>
  <c r="D593" i="9"/>
  <c r="C593" i="9"/>
  <c r="V593" i="9"/>
  <c r="U756" i="9" l="1"/>
  <c r="U1174" i="9" s="1"/>
  <c r="U1170" i="9" s="1"/>
  <c r="Q756" i="9"/>
  <c r="Q1174" i="9" s="1"/>
  <c r="Q1170" i="9" s="1"/>
  <c r="M756" i="9"/>
  <c r="M1174" i="9" s="1"/>
  <c r="M1170" i="9" s="1"/>
  <c r="T942" i="9"/>
  <c r="T1150" i="9" s="1"/>
  <c r="T1159" i="9" s="1"/>
  <c r="T937" i="9"/>
  <c r="T1143" i="9" s="1"/>
  <c r="U942" i="9"/>
  <c r="U1150" i="9" s="1"/>
  <c r="U937" i="9"/>
  <c r="I756" i="9"/>
  <c r="I1174" i="9" s="1"/>
  <c r="E596" i="9"/>
  <c r="E595" i="9" s="1"/>
  <c r="V942" i="9"/>
  <c r="T756" i="9"/>
  <c r="T1174" i="9" s="1"/>
  <c r="T1170" i="9" s="1"/>
  <c r="P756" i="9"/>
  <c r="P1174" i="9" s="1"/>
  <c r="P1170" i="9" s="1"/>
  <c r="L756" i="9"/>
  <c r="L1174" i="9" s="1"/>
  <c r="L1170" i="9" s="1"/>
  <c r="H756" i="9"/>
  <c r="H1174" i="9" s="1"/>
  <c r="S756" i="9"/>
  <c r="O756" i="9"/>
  <c r="O1174" i="9" s="1"/>
  <c r="O1170" i="9" s="1"/>
  <c r="K756" i="9"/>
  <c r="K1174" i="9" s="1"/>
  <c r="K1170" i="9" s="1"/>
  <c r="G590" i="9"/>
  <c r="R756" i="9"/>
  <c r="R1174" i="9" s="1"/>
  <c r="R1170" i="9" s="1"/>
  <c r="N756" i="9"/>
  <c r="N1174" i="9" s="1"/>
  <c r="N1170" i="9" s="1"/>
  <c r="J756" i="9"/>
  <c r="J1174" i="9" s="1"/>
  <c r="J1170" i="9" s="1"/>
  <c r="K937" i="9"/>
  <c r="K936" i="9" s="1"/>
  <c r="K942" i="9"/>
  <c r="L590" i="9"/>
  <c r="L736" i="9"/>
  <c r="L755" i="9" s="1"/>
  <c r="S590" i="9"/>
  <c r="S736" i="9"/>
  <c r="O590" i="9"/>
  <c r="O736" i="9"/>
  <c r="O755" i="9" s="1"/>
  <c r="K590" i="9"/>
  <c r="K736" i="9"/>
  <c r="K755" i="9" s="1"/>
  <c r="T590" i="9"/>
  <c r="T736" i="9"/>
  <c r="H590" i="9"/>
  <c r="H736" i="9"/>
  <c r="H755" i="9" s="1"/>
  <c r="R590" i="9"/>
  <c r="R736" i="9"/>
  <c r="N590" i="9"/>
  <c r="N736" i="9"/>
  <c r="N755" i="9" s="1"/>
  <c r="J590" i="9"/>
  <c r="J736" i="9"/>
  <c r="J755" i="9" s="1"/>
  <c r="P590" i="9"/>
  <c r="P736" i="9"/>
  <c r="U590" i="9"/>
  <c r="U736" i="9"/>
  <c r="U755" i="9" s="1"/>
  <c r="Q590" i="9"/>
  <c r="Q736" i="9"/>
  <c r="M590" i="9"/>
  <c r="M736" i="9"/>
  <c r="M755" i="9" s="1"/>
  <c r="I590" i="9"/>
  <c r="I736" i="9"/>
  <c r="V623" i="9"/>
  <c r="F606" i="9"/>
  <c r="F605" i="9" s="1"/>
  <c r="F611" i="9"/>
  <c r="F627" i="9"/>
  <c r="D596" i="9"/>
  <c r="D595" i="9" s="1"/>
  <c r="F615" i="9"/>
  <c r="U845" i="9"/>
  <c r="Q845" i="9"/>
  <c r="Q937" i="9"/>
  <c r="Q936" i="9" s="1"/>
  <c r="M845" i="9"/>
  <c r="M937" i="9"/>
  <c r="M936" i="9" s="1"/>
  <c r="I845" i="9"/>
  <c r="I937" i="9"/>
  <c r="I936" i="9" s="1"/>
  <c r="T845" i="9"/>
  <c r="P845" i="9"/>
  <c r="P937" i="9"/>
  <c r="P936" i="9" s="1"/>
  <c r="L845" i="9"/>
  <c r="L937" i="9"/>
  <c r="L936" i="9" s="1"/>
  <c r="D608" i="9"/>
  <c r="D607" i="9" s="1"/>
  <c r="S845" i="9"/>
  <c r="S937" i="9"/>
  <c r="S936" i="9" s="1"/>
  <c r="O845" i="9"/>
  <c r="O937" i="9"/>
  <c r="O936" i="9" s="1"/>
  <c r="K845" i="9"/>
  <c r="D624" i="9"/>
  <c r="D623" i="9" s="1"/>
  <c r="R845" i="9"/>
  <c r="R937" i="9"/>
  <c r="R936" i="9" s="1"/>
  <c r="N845" i="9"/>
  <c r="N937" i="9"/>
  <c r="N936" i="9" s="1"/>
  <c r="J845" i="9"/>
  <c r="J937" i="9"/>
  <c r="J936" i="9" s="1"/>
  <c r="C846" i="9"/>
  <c r="C845" i="9" s="1"/>
  <c r="F815" i="9"/>
  <c r="D591" i="9"/>
  <c r="D590" i="9" s="1"/>
  <c r="F622" i="9"/>
  <c r="E601" i="9"/>
  <c r="E600" i="9" s="1"/>
  <c r="D601" i="9"/>
  <c r="D600" i="9" s="1"/>
  <c r="C601" i="9"/>
  <c r="C600" i="9" s="1"/>
  <c r="F593" i="9"/>
  <c r="C619" i="9"/>
  <c r="C618" i="9" s="1"/>
  <c r="C608" i="9"/>
  <c r="C607" i="9" s="1"/>
  <c r="E605" i="9"/>
  <c r="C591" i="9"/>
  <c r="C590" i="9" s="1"/>
  <c r="F599" i="9"/>
  <c r="E619" i="9"/>
  <c r="E618" i="9" s="1"/>
  <c r="E182" i="9"/>
  <c r="F594" i="9"/>
  <c r="D619" i="9"/>
  <c r="D618" i="9" s="1"/>
  <c r="F621" i="9"/>
  <c r="C624" i="9"/>
  <c r="C623" i="9" s="1"/>
  <c r="D846" i="9"/>
  <c r="D845" i="9" s="1"/>
  <c r="C596" i="9"/>
  <c r="F610" i="9"/>
  <c r="E608" i="9"/>
  <c r="E607" i="9" s="1"/>
  <c r="C614" i="9"/>
  <c r="V619" i="9"/>
  <c r="V618" i="9" s="1"/>
  <c r="F626" i="9"/>
  <c r="E624" i="9"/>
  <c r="E612" i="9"/>
  <c r="F613" i="9"/>
  <c r="V624" i="9"/>
  <c r="E591" i="9"/>
  <c r="F617" i="9"/>
  <c r="E616" i="9"/>
  <c r="F844" i="9"/>
  <c r="E846" i="9"/>
  <c r="E845" i="9" s="1"/>
  <c r="F598" i="9"/>
  <c r="F604" i="9"/>
  <c r="F603" i="9"/>
  <c r="T1142" i="9" l="1"/>
  <c r="E942" i="9"/>
  <c r="D942" i="9"/>
  <c r="K1150" i="9"/>
  <c r="V756" i="9"/>
  <c r="S1174" i="9"/>
  <c r="E1174" i="9"/>
  <c r="I1170" i="9"/>
  <c r="E1170" i="9" s="1"/>
  <c r="V1150" i="9"/>
  <c r="U1159" i="9"/>
  <c r="D1174" i="9"/>
  <c r="T936" i="9"/>
  <c r="E756" i="9"/>
  <c r="U1143" i="9"/>
  <c r="U1142" i="9" s="1"/>
  <c r="U936" i="9"/>
  <c r="D756" i="9"/>
  <c r="S1143" i="9"/>
  <c r="R1143" i="9"/>
  <c r="R1142" i="9" s="1"/>
  <c r="P1143" i="9"/>
  <c r="P1142" i="9" s="1"/>
  <c r="Q1143" i="9"/>
  <c r="Q1142" i="9" s="1"/>
  <c r="U738" i="9"/>
  <c r="E736" i="9"/>
  <c r="I755" i="9"/>
  <c r="Q733" i="9"/>
  <c r="Q755" i="9"/>
  <c r="Q738" i="9" s="1"/>
  <c r="P733" i="9"/>
  <c r="P755" i="9"/>
  <c r="P738" i="9" s="1"/>
  <c r="S733" i="9"/>
  <c r="S755" i="9"/>
  <c r="R733" i="9"/>
  <c r="R755" i="9"/>
  <c r="T733" i="9"/>
  <c r="T755" i="9"/>
  <c r="F607" i="9"/>
  <c r="D736" i="9"/>
  <c r="V736" i="9"/>
  <c r="U733" i="9"/>
  <c r="E937" i="9"/>
  <c r="E936" i="9" s="1"/>
  <c r="V937" i="9"/>
  <c r="F618" i="9"/>
  <c r="F619" i="9"/>
  <c r="C595" i="9"/>
  <c r="F596" i="9"/>
  <c r="E590" i="9"/>
  <c r="F591" i="9"/>
  <c r="F590" i="9" s="1"/>
  <c r="E623" i="9"/>
  <c r="F624" i="9"/>
  <c r="V376" i="9"/>
  <c r="I375" i="9"/>
  <c r="J375" i="9"/>
  <c r="K375" i="9"/>
  <c r="L375" i="9"/>
  <c r="M375" i="9"/>
  <c r="N375" i="9"/>
  <c r="O375" i="9"/>
  <c r="P375" i="9"/>
  <c r="Q375" i="9"/>
  <c r="R375" i="9"/>
  <c r="S375" i="9"/>
  <c r="T375" i="9"/>
  <c r="U375" i="9"/>
  <c r="E376" i="9"/>
  <c r="C376" i="9"/>
  <c r="G373" i="9"/>
  <c r="J373" i="9"/>
  <c r="K373" i="9"/>
  <c r="L373" i="9"/>
  <c r="M373" i="9"/>
  <c r="N373" i="9"/>
  <c r="O373" i="9"/>
  <c r="P373" i="9"/>
  <c r="Q373" i="9"/>
  <c r="R373" i="9"/>
  <c r="S373" i="9"/>
  <c r="T373" i="9"/>
  <c r="U373" i="9"/>
  <c r="C374" i="9"/>
  <c r="C373" i="9" s="1"/>
  <c r="I374" i="9"/>
  <c r="I743" i="9" s="1"/>
  <c r="G150" i="9"/>
  <c r="H150" i="9"/>
  <c r="I150" i="9"/>
  <c r="J150" i="9"/>
  <c r="K150" i="9"/>
  <c r="L150" i="9"/>
  <c r="M150" i="9"/>
  <c r="N150" i="9"/>
  <c r="O150" i="9"/>
  <c r="P150" i="9"/>
  <c r="Q150" i="9"/>
  <c r="R150" i="9"/>
  <c r="S150" i="9"/>
  <c r="T150" i="9"/>
  <c r="U150" i="9"/>
  <c r="E151" i="9"/>
  <c r="D151" i="9"/>
  <c r="D150" i="9" s="1"/>
  <c r="C151" i="9"/>
  <c r="V151" i="9"/>
  <c r="V150" i="9" s="1"/>
  <c r="S1170" i="9" l="1"/>
  <c r="V1170" i="9" s="1"/>
  <c r="V1174" i="9"/>
  <c r="E743" i="9"/>
  <c r="F743" i="9" s="1"/>
  <c r="I1150" i="9"/>
  <c r="V1143" i="9"/>
  <c r="V936" i="9"/>
  <c r="R738" i="9"/>
  <c r="T738" i="9"/>
  <c r="S738" i="9"/>
  <c r="V738" i="9" s="1"/>
  <c r="V755" i="9"/>
  <c r="V733" i="9"/>
  <c r="D755" i="9"/>
  <c r="E755" i="9"/>
  <c r="E374" i="9"/>
  <c r="F374" i="9" s="1"/>
  <c r="F373" i="9" s="1"/>
  <c r="I511" i="9"/>
  <c r="E150" i="9"/>
  <c r="E158" i="9"/>
  <c r="C150" i="9"/>
  <c r="C158" i="9"/>
  <c r="C157" i="9" s="1"/>
  <c r="E375" i="9"/>
  <c r="F151" i="9"/>
  <c r="F150" i="9" s="1"/>
  <c r="I373" i="9"/>
  <c r="F376" i="9"/>
  <c r="G643" i="9"/>
  <c r="H643" i="9"/>
  <c r="I643" i="9"/>
  <c r="J643" i="9"/>
  <c r="K643" i="9"/>
  <c r="L643" i="9"/>
  <c r="M643" i="9"/>
  <c r="N643" i="9"/>
  <c r="O643" i="9"/>
  <c r="P643" i="9"/>
  <c r="Q643" i="9"/>
  <c r="R643" i="9"/>
  <c r="S643" i="9"/>
  <c r="T643" i="9"/>
  <c r="U643" i="9"/>
  <c r="V644" i="9"/>
  <c r="D645" i="9"/>
  <c r="E645" i="9"/>
  <c r="D644" i="9"/>
  <c r="E644" i="9"/>
  <c r="C645" i="9"/>
  <c r="C644" i="9"/>
  <c r="G640" i="9"/>
  <c r="H640" i="9"/>
  <c r="I640" i="9"/>
  <c r="J640" i="9"/>
  <c r="K640" i="9"/>
  <c r="L640" i="9"/>
  <c r="M640" i="9"/>
  <c r="N640" i="9"/>
  <c r="O640" i="9"/>
  <c r="P640" i="9"/>
  <c r="Q640" i="9"/>
  <c r="R640" i="9"/>
  <c r="S640" i="9"/>
  <c r="T640" i="9"/>
  <c r="U640" i="9"/>
  <c r="V641" i="9"/>
  <c r="V640" i="9" s="1"/>
  <c r="E642" i="9"/>
  <c r="E641" i="9"/>
  <c r="D642" i="9"/>
  <c r="D641" i="9"/>
  <c r="C642" i="9"/>
  <c r="C641" i="9"/>
  <c r="G638" i="9"/>
  <c r="H638" i="9"/>
  <c r="I638" i="9"/>
  <c r="J638" i="9"/>
  <c r="K638" i="9"/>
  <c r="L638" i="9"/>
  <c r="M638" i="9"/>
  <c r="N638" i="9"/>
  <c r="O638" i="9"/>
  <c r="P638" i="9"/>
  <c r="Q638" i="9"/>
  <c r="R638" i="9"/>
  <c r="S638" i="9"/>
  <c r="T638" i="9"/>
  <c r="U638" i="9"/>
  <c r="E639" i="9"/>
  <c r="E638" i="9" s="1"/>
  <c r="C639" i="9"/>
  <c r="C638" i="9" s="1"/>
  <c r="G636" i="9"/>
  <c r="H636" i="9"/>
  <c r="I636" i="9"/>
  <c r="J636" i="9"/>
  <c r="K636" i="9"/>
  <c r="L636" i="9"/>
  <c r="M636" i="9"/>
  <c r="N636" i="9"/>
  <c r="O636" i="9"/>
  <c r="P636" i="9"/>
  <c r="Q636" i="9"/>
  <c r="R636" i="9"/>
  <c r="S636" i="9"/>
  <c r="T636" i="9"/>
  <c r="U636" i="9"/>
  <c r="D637" i="9"/>
  <c r="D636" i="9" s="1"/>
  <c r="E637" i="9"/>
  <c r="C637" i="9"/>
  <c r="C636" i="9" s="1"/>
  <c r="V637" i="9"/>
  <c r="V636" i="9" s="1"/>
  <c r="G634" i="9"/>
  <c r="H634" i="9"/>
  <c r="I634" i="9"/>
  <c r="J634" i="9"/>
  <c r="K634" i="9"/>
  <c r="L634" i="9"/>
  <c r="M634" i="9"/>
  <c r="N634" i="9"/>
  <c r="O634" i="9"/>
  <c r="P634" i="9"/>
  <c r="Q634" i="9"/>
  <c r="R634" i="9"/>
  <c r="S634" i="9"/>
  <c r="T634" i="9"/>
  <c r="U634" i="9"/>
  <c r="V635" i="9"/>
  <c r="V634" i="9" s="1"/>
  <c r="E635" i="9"/>
  <c r="E634" i="9" s="1"/>
  <c r="D635" i="9"/>
  <c r="D634" i="9" s="1"/>
  <c r="C635" i="9"/>
  <c r="C634" i="9" s="1"/>
  <c r="G632" i="9"/>
  <c r="H632" i="9"/>
  <c r="I632" i="9"/>
  <c r="J632" i="9"/>
  <c r="K632" i="9"/>
  <c r="L632" i="9"/>
  <c r="M632" i="9"/>
  <c r="N632" i="9"/>
  <c r="O632" i="9"/>
  <c r="P632" i="9"/>
  <c r="Q632" i="9"/>
  <c r="R632" i="9"/>
  <c r="S632" i="9"/>
  <c r="T632" i="9"/>
  <c r="U632" i="9"/>
  <c r="E633" i="9"/>
  <c r="E632" i="9" s="1"/>
  <c r="D633" i="9"/>
  <c r="D632" i="9" s="1"/>
  <c r="V633" i="9"/>
  <c r="V632" i="9" s="1"/>
  <c r="C633" i="9"/>
  <c r="G630" i="9"/>
  <c r="H630" i="9"/>
  <c r="I630" i="9"/>
  <c r="J630" i="9"/>
  <c r="K630" i="9"/>
  <c r="L630" i="9"/>
  <c r="M630" i="9"/>
  <c r="N630" i="9"/>
  <c r="O630" i="9"/>
  <c r="P630" i="9"/>
  <c r="Q630" i="9"/>
  <c r="R630" i="9"/>
  <c r="S630" i="9"/>
  <c r="T630" i="9"/>
  <c r="U630" i="9"/>
  <c r="V631" i="9"/>
  <c r="D631" i="9"/>
  <c r="D630" i="9" s="1"/>
  <c r="E631" i="9"/>
  <c r="C631" i="9"/>
  <c r="C630" i="9" s="1"/>
  <c r="P628" i="9"/>
  <c r="Q628" i="9"/>
  <c r="R628" i="9"/>
  <c r="S628" i="9"/>
  <c r="T628" i="9"/>
  <c r="U628" i="9"/>
  <c r="V629" i="9"/>
  <c r="V628" i="9" s="1"/>
  <c r="O629" i="9"/>
  <c r="O744" i="9" s="1"/>
  <c r="O1153" i="9" s="1"/>
  <c r="O1159" i="9" s="1"/>
  <c r="M629" i="9"/>
  <c r="M744" i="9" s="1"/>
  <c r="M1153" i="9" s="1"/>
  <c r="M1159" i="9" s="1"/>
  <c r="L629" i="9"/>
  <c r="K629" i="9"/>
  <c r="J629" i="9"/>
  <c r="J744" i="9" s="1"/>
  <c r="J1153" i="9" s="1"/>
  <c r="J1159" i="9" s="1"/>
  <c r="I629" i="9"/>
  <c r="I744" i="9" s="1"/>
  <c r="I1153" i="9" s="1"/>
  <c r="H629" i="9"/>
  <c r="H744" i="9" s="1"/>
  <c r="H1153" i="9" s="1"/>
  <c r="G629" i="9"/>
  <c r="S1142" i="9" l="1"/>
  <c r="E1150" i="9"/>
  <c r="I1159" i="9"/>
  <c r="L734" i="9"/>
  <c r="L733" i="9" s="1"/>
  <c r="L744" i="9"/>
  <c r="L1153" i="9" s="1"/>
  <c r="L1159" i="9" s="1"/>
  <c r="G628" i="9"/>
  <c r="G744" i="9"/>
  <c r="K734" i="9"/>
  <c r="K733" i="9" s="1"/>
  <c r="K744" i="9"/>
  <c r="K1153" i="9" s="1"/>
  <c r="V630" i="9"/>
  <c r="V757" i="9"/>
  <c r="E373" i="9"/>
  <c r="H628" i="9"/>
  <c r="H734" i="9"/>
  <c r="I628" i="9"/>
  <c r="I734" i="9"/>
  <c r="M628" i="9"/>
  <c r="M734" i="9"/>
  <c r="O628" i="9"/>
  <c r="O734" i="9"/>
  <c r="J628" i="9"/>
  <c r="J734" i="9"/>
  <c r="N628" i="9"/>
  <c r="I510" i="9"/>
  <c r="E510" i="9" s="1"/>
  <c r="E511" i="9"/>
  <c r="C643" i="9"/>
  <c r="F644" i="9"/>
  <c r="F637" i="9"/>
  <c r="F636" i="9" s="1"/>
  <c r="D643" i="9"/>
  <c r="C640" i="9"/>
  <c r="D640" i="9"/>
  <c r="F641" i="9"/>
  <c r="F640" i="9" s="1"/>
  <c r="E636" i="9"/>
  <c r="F633" i="9"/>
  <c r="F632" i="9" s="1"/>
  <c r="E157" i="9"/>
  <c r="F157" i="9" s="1"/>
  <c r="F158" i="9"/>
  <c r="F631" i="9"/>
  <c r="F630" i="9" s="1"/>
  <c r="E630" i="9"/>
  <c r="C632" i="9"/>
  <c r="E640" i="9"/>
  <c r="E643" i="9"/>
  <c r="D629" i="9"/>
  <c r="D628" i="9" s="1"/>
  <c r="K628" i="9"/>
  <c r="C629" i="9"/>
  <c r="C628" i="9" s="1"/>
  <c r="E629" i="9"/>
  <c r="L628" i="9"/>
  <c r="F639" i="9"/>
  <c r="F638" i="9" s="1"/>
  <c r="F635" i="9"/>
  <c r="F634" i="9" s="1"/>
  <c r="V39" i="9"/>
  <c r="V15" i="9"/>
  <c r="U18" i="9"/>
  <c r="T18" i="9"/>
  <c r="S18" i="9"/>
  <c r="R18" i="9"/>
  <c r="Q18" i="9"/>
  <c r="Q16" i="9" s="1"/>
  <c r="P18" i="9"/>
  <c r="P16" i="9" s="1"/>
  <c r="O18" i="9"/>
  <c r="N18" i="9"/>
  <c r="N16" i="9" s="1"/>
  <c r="M18" i="9"/>
  <c r="M16" i="9" s="1"/>
  <c r="L18" i="9"/>
  <c r="K18" i="9"/>
  <c r="K16" i="9" s="1"/>
  <c r="J18" i="9"/>
  <c r="J16" i="9" s="1"/>
  <c r="D1153" i="9" l="1"/>
  <c r="K1159" i="9"/>
  <c r="E1153" i="9"/>
  <c r="E1159" i="9" s="1"/>
  <c r="C744" i="9"/>
  <c r="G1153" i="9"/>
  <c r="C1153" i="9" s="1"/>
  <c r="O16" i="9"/>
  <c r="S16" i="9"/>
  <c r="L16" i="9"/>
  <c r="U16" i="9"/>
  <c r="T16" i="9"/>
  <c r="R16" i="9"/>
  <c r="K739" i="9"/>
  <c r="K738" i="9" s="1"/>
  <c r="L739" i="9"/>
  <c r="L1143" i="9" s="1"/>
  <c r="L1142" i="9" s="1"/>
  <c r="D744" i="9"/>
  <c r="E744" i="9"/>
  <c r="I739" i="9"/>
  <c r="I1143" i="9" s="1"/>
  <c r="I1142" i="9" s="1"/>
  <c r="J733" i="9"/>
  <c r="J739" i="9"/>
  <c r="M733" i="9"/>
  <c r="M739" i="9"/>
  <c r="N733" i="9"/>
  <c r="N739" i="9"/>
  <c r="O733" i="9"/>
  <c r="O739" i="9"/>
  <c r="O1143" i="9" s="1"/>
  <c r="O1142" i="9" s="1"/>
  <c r="E734" i="9"/>
  <c r="I733" i="9"/>
  <c r="D734" i="9"/>
  <c r="H733" i="9"/>
  <c r="F643" i="9"/>
  <c r="D18" i="9"/>
  <c r="D16" i="9" s="1"/>
  <c r="C18" i="9"/>
  <c r="C16" i="9" s="1"/>
  <c r="F629" i="9"/>
  <c r="F628" i="9" s="1"/>
  <c r="E628" i="9"/>
  <c r="E18" i="9"/>
  <c r="E16" i="9" s="1"/>
  <c r="V18" i="9"/>
  <c r="R15" i="9"/>
  <c r="R14" i="9" s="1"/>
  <c r="O15" i="9"/>
  <c r="O14" i="9" s="1"/>
  <c r="L15" i="9"/>
  <c r="L14" i="9" s="1"/>
  <c r="Q15" i="9"/>
  <c r="Q14" i="9" s="1"/>
  <c r="N15" i="9"/>
  <c r="N14" i="9" s="1"/>
  <c r="P15" i="9"/>
  <c r="P14" i="9" s="1"/>
  <c r="M15" i="9"/>
  <c r="M14" i="9" s="1"/>
  <c r="V37" i="9"/>
  <c r="F1153" i="9" l="1"/>
  <c r="F744" i="9"/>
  <c r="V16" i="9"/>
  <c r="U88" i="9"/>
  <c r="V41" i="9"/>
  <c r="U39" i="9"/>
  <c r="T39" i="9"/>
  <c r="T88" i="9"/>
  <c r="L88" i="9"/>
  <c r="L39" i="9"/>
  <c r="E41" i="9"/>
  <c r="O88" i="9"/>
  <c r="O39" i="9"/>
  <c r="R88" i="9"/>
  <c r="R39" i="9"/>
  <c r="S88" i="9"/>
  <c r="S39" i="9"/>
  <c r="K1143" i="9"/>
  <c r="K1142" i="9" s="1"/>
  <c r="L738" i="9"/>
  <c r="I738" i="9"/>
  <c r="D733" i="9"/>
  <c r="N738" i="9"/>
  <c r="N1143" i="9"/>
  <c r="N1142" i="9" s="1"/>
  <c r="J738" i="9"/>
  <c r="J1143" i="9"/>
  <c r="J1142" i="9" s="1"/>
  <c r="M738" i="9"/>
  <c r="M1143" i="9"/>
  <c r="M1142" i="9" s="1"/>
  <c r="O738" i="9"/>
  <c r="E739" i="9"/>
  <c r="E733" i="9"/>
  <c r="M88" i="9"/>
  <c r="M39" i="9"/>
  <c r="J88" i="9"/>
  <c r="J39" i="9"/>
  <c r="P88" i="9"/>
  <c r="P39" i="9"/>
  <c r="N88" i="9"/>
  <c r="N39" i="9"/>
  <c r="K88" i="9"/>
  <c r="K39" i="9"/>
  <c r="Q39" i="9"/>
  <c r="Q88" i="9"/>
  <c r="D41" i="9"/>
  <c r="F16" i="9"/>
  <c r="D15" i="9"/>
  <c r="D14" i="9" s="1"/>
  <c r="E15" i="9"/>
  <c r="C15" i="9"/>
  <c r="C14" i="9" s="1"/>
  <c r="F18" i="9"/>
  <c r="D1122" i="9"/>
  <c r="V1120" i="9"/>
  <c r="V1109" i="9"/>
  <c r="H1078" i="9"/>
  <c r="D1078" i="9" s="1"/>
  <c r="G1078" i="9"/>
  <c r="C1078" i="9" s="1"/>
  <c r="F1078" i="9" s="1"/>
  <c r="G1074" i="9"/>
  <c r="V1058" i="9"/>
  <c r="V1057" i="9" s="1"/>
  <c r="V1056" i="9" s="1"/>
  <c r="V1042" i="9"/>
  <c r="V1038" i="9"/>
  <c r="F978" i="9"/>
  <c r="F930" i="9"/>
  <c r="D932" i="9"/>
  <c r="V928" i="9"/>
  <c r="G928" i="9"/>
  <c r="F928" i="9"/>
  <c r="G926" i="9"/>
  <c r="F926" i="9"/>
  <c r="H924" i="9"/>
  <c r="G921" i="9"/>
  <c r="D920" i="9"/>
  <c r="D919" i="9"/>
  <c r="D918" i="9"/>
  <c r="D917" i="9"/>
  <c r="D916" i="9"/>
  <c r="G911" i="9"/>
  <c r="G897" i="9"/>
  <c r="H897" i="9"/>
  <c r="H941" i="9" s="1"/>
  <c r="G892" i="9"/>
  <c r="G873" i="9"/>
  <c r="C873" i="9" s="1"/>
  <c r="F873" i="9" s="1"/>
  <c r="V868" i="9"/>
  <c r="H868" i="9"/>
  <c r="D868" i="9" s="1"/>
  <c r="G868" i="9"/>
  <c r="C868" i="9" s="1"/>
  <c r="F868" i="9" s="1"/>
  <c r="V866" i="9"/>
  <c r="H866" i="9"/>
  <c r="D866" i="9" s="1"/>
  <c r="G846" i="9"/>
  <c r="F846" i="9"/>
  <c r="F845" i="9" s="1"/>
  <c r="V843" i="9"/>
  <c r="H843" i="9"/>
  <c r="G843" i="9"/>
  <c r="F843" i="9"/>
  <c r="G841" i="9"/>
  <c r="H838" i="9"/>
  <c r="G838" i="9"/>
  <c r="F838" i="9"/>
  <c r="G836" i="9"/>
  <c r="F836" i="9"/>
  <c r="G834" i="9"/>
  <c r="H834" i="9"/>
  <c r="G829" i="9"/>
  <c r="G828" i="9"/>
  <c r="C828" i="9" s="1"/>
  <c r="F828" i="9" s="1"/>
  <c r="G816" i="9"/>
  <c r="C816" i="9" s="1"/>
  <c r="F816" i="9" s="1"/>
  <c r="G815" i="9"/>
  <c r="F813" i="9"/>
  <c r="V811" i="9"/>
  <c r="G811" i="9"/>
  <c r="F811" i="9"/>
  <c r="F809" i="9" s="1"/>
  <c r="F807" i="9" s="1"/>
  <c r="G804" i="9"/>
  <c r="C804" i="9" s="1"/>
  <c r="F804" i="9" s="1"/>
  <c r="G803" i="9"/>
  <c r="F801" i="9"/>
  <c r="G795" i="9"/>
  <c r="G780" i="9"/>
  <c r="G779" i="9"/>
  <c r="H780" i="9"/>
  <c r="G775" i="9"/>
  <c r="G735" i="9"/>
  <c r="C735" i="9" s="1"/>
  <c r="F735" i="9" s="1"/>
  <c r="V643" i="9"/>
  <c r="F623" i="9"/>
  <c r="V616" i="9"/>
  <c r="F616" i="9"/>
  <c r="V614" i="9"/>
  <c r="G614" i="9"/>
  <c r="F614" i="9"/>
  <c r="V612" i="9"/>
  <c r="F612" i="9"/>
  <c r="V611" i="9"/>
  <c r="F608" i="9"/>
  <c r="V605" i="9"/>
  <c r="V604" i="9"/>
  <c r="G601" i="9"/>
  <c r="F601" i="9"/>
  <c r="F600" i="9" s="1"/>
  <c r="V599" i="9"/>
  <c r="G595" i="9"/>
  <c r="F595" i="9"/>
  <c r="V594" i="9"/>
  <c r="G566" i="9"/>
  <c r="C566" i="9" s="1"/>
  <c r="F566" i="9" s="1"/>
  <c r="G563" i="9"/>
  <c r="C563" i="9" s="1"/>
  <c r="F563" i="9" s="1"/>
  <c r="G560" i="9"/>
  <c r="C560" i="9" s="1"/>
  <c r="F560" i="9" s="1"/>
  <c r="G558" i="9"/>
  <c r="G557" i="9"/>
  <c r="D520" i="9"/>
  <c r="D519" i="9"/>
  <c r="D518" i="9"/>
  <c r="G516" i="9"/>
  <c r="C513" i="9"/>
  <c r="F513" i="9" s="1"/>
  <c r="V375" i="9"/>
  <c r="G375" i="9"/>
  <c r="C375" i="9" s="1"/>
  <c r="F375" i="9"/>
  <c r="H374" i="9"/>
  <c r="H743" i="9" s="1"/>
  <c r="V373" i="9"/>
  <c r="V336" i="9"/>
  <c r="D336" i="9"/>
  <c r="G336" i="9"/>
  <c r="C336" i="9" s="1"/>
  <c r="F336" i="9" s="1"/>
  <c r="G331" i="9"/>
  <c r="D330" i="9"/>
  <c r="G312" i="9"/>
  <c r="G252" i="9"/>
  <c r="G245" i="9"/>
  <c r="C245" i="9" s="1"/>
  <c r="G244" i="9"/>
  <c r="C244" i="9" s="1"/>
  <c r="F244" i="9" s="1"/>
  <c r="V238" i="9"/>
  <c r="V237" i="9" s="1"/>
  <c r="G237" i="9"/>
  <c r="C237" i="9" s="1"/>
  <c r="F237" i="9" s="1"/>
  <c r="H229" i="9"/>
  <c r="G229" i="9"/>
  <c r="F229" i="9"/>
  <c r="H227" i="9"/>
  <c r="G227" i="9"/>
  <c r="F227" i="9"/>
  <c r="G225" i="9"/>
  <c r="C225" i="9" s="1"/>
  <c r="C223" i="9" s="1"/>
  <c r="G220" i="9"/>
  <c r="C220" i="9" s="1"/>
  <c r="G209" i="9"/>
  <c r="H206" i="9"/>
  <c r="G205" i="9"/>
  <c r="C205" i="9" s="1"/>
  <c r="F205" i="9" s="1"/>
  <c r="G204" i="9"/>
  <c r="V200" i="9"/>
  <c r="G200" i="9"/>
  <c r="F200" i="9"/>
  <c r="G196" i="9"/>
  <c r="G270" i="9" s="1"/>
  <c r="C270" i="9" s="1"/>
  <c r="F270" i="9" s="1"/>
  <c r="V196" i="9"/>
  <c r="V195" i="9" s="1"/>
  <c r="G178" i="9"/>
  <c r="F178" i="9"/>
  <c r="V177" i="9"/>
  <c r="V176" i="9" s="1"/>
  <c r="H176" i="9"/>
  <c r="G176" i="9"/>
  <c r="F176" i="9"/>
  <c r="V174" i="9"/>
  <c r="H174" i="9"/>
  <c r="G174" i="9"/>
  <c r="F174" i="9"/>
  <c r="V172" i="9"/>
  <c r="H172" i="9"/>
  <c r="V170" i="9"/>
  <c r="H170" i="9"/>
  <c r="V168" i="9"/>
  <c r="H168" i="9"/>
  <c r="V163" i="9"/>
  <c r="H163" i="9"/>
  <c r="V161" i="9"/>
  <c r="H161" i="9"/>
  <c r="H159" i="9"/>
  <c r="V152" i="9"/>
  <c r="H152" i="9"/>
  <c r="G152" i="9"/>
  <c r="F152" i="9"/>
  <c r="V146" i="9"/>
  <c r="H146" i="9"/>
  <c r="V144" i="9"/>
  <c r="H144" i="9"/>
  <c r="G144" i="9"/>
  <c r="F144" i="9"/>
  <c r="V142" i="9"/>
  <c r="G142" i="9"/>
  <c r="F142" i="9"/>
  <c r="V140" i="9"/>
  <c r="H141" i="9"/>
  <c r="V138" i="9"/>
  <c r="G138" i="9"/>
  <c r="F138" i="9"/>
  <c r="V136" i="9"/>
  <c r="H137" i="9"/>
  <c r="V134" i="9"/>
  <c r="D135" i="9"/>
  <c r="G134" i="9"/>
  <c r="V132" i="9"/>
  <c r="H132" i="9"/>
  <c r="V127" i="9"/>
  <c r="H127" i="9"/>
  <c r="G127" i="9"/>
  <c r="F127" i="9"/>
  <c r="V125" i="9"/>
  <c r="H125" i="9"/>
  <c r="G125" i="9"/>
  <c r="F125" i="9"/>
  <c r="G123" i="9"/>
  <c r="F123" i="9"/>
  <c r="G121" i="9"/>
  <c r="G120" i="9" s="1"/>
  <c r="V118" i="9"/>
  <c r="G118" i="9"/>
  <c r="F118" i="9"/>
  <c r="V116" i="9"/>
  <c r="H116" i="9"/>
  <c r="G114" i="9"/>
  <c r="G189" i="9" s="1"/>
  <c r="F114" i="9"/>
  <c r="H114" i="9"/>
  <c r="H189" i="9" s="1"/>
  <c r="G111" i="9"/>
  <c r="G113" i="9" s="1"/>
  <c r="F111" i="9"/>
  <c r="F113" i="9" s="1"/>
  <c r="G108" i="9"/>
  <c r="F108" i="9"/>
  <c r="V106" i="9"/>
  <c r="D107" i="9"/>
  <c r="G106" i="9"/>
  <c r="F106" i="9"/>
  <c r="V104" i="9"/>
  <c r="G104" i="9"/>
  <c r="F104" i="9"/>
  <c r="G102" i="9"/>
  <c r="V98" i="9"/>
  <c r="H102" i="9"/>
  <c r="G101" i="9"/>
  <c r="C101" i="9" s="1"/>
  <c r="F101" i="9" s="1"/>
  <c r="G77" i="9"/>
  <c r="G75" i="9"/>
  <c r="C75" i="9" s="1"/>
  <c r="F75" i="9" s="1"/>
  <c r="H73" i="9"/>
  <c r="D73" i="9" s="1"/>
  <c r="G73" i="9"/>
  <c r="C73" i="9" s="1"/>
  <c r="F73" i="9" s="1"/>
  <c r="G70" i="9"/>
  <c r="C70" i="9" s="1"/>
  <c r="F70" i="9" s="1"/>
  <c r="D69" i="9"/>
  <c r="D67" i="9" s="1"/>
  <c r="G67" i="9"/>
  <c r="G81" i="9"/>
  <c r="C81" i="9" s="1"/>
  <c r="F81" i="9" s="1"/>
  <c r="G63" i="9"/>
  <c r="V61" i="9"/>
  <c r="H61" i="9"/>
  <c r="H59" i="9"/>
  <c r="G59" i="9"/>
  <c r="H56" i="9"/>
  <c r="D56" i="9" s="1"/>
  <c r="G56" i="9"/>
  <c r="C56" i="9" s="1"/>
  <c r="F56" i="9" s="1"/>
  <c r="V48" i="9"/>
  <c r="H48" i="9"/>
  <c r="G44" i="9"/>
  <c r="C44" i="9" s="1"/>
  <c r="F44" i="9" s="1"/>
  <c r="C41" i="9"/>
  <c r="H37" i="9"/>
  <c r="D37" i="9" s="1"/>
  <c r="V35" i="9"/>
  <c r="H35" i="9"/>
  <c r="G16" i="9"/>
  <c r="H14" i="9"/>
  <c r="G14" i="9"/>
  <c r="F41" i="9" l="1"/>
  <c r="D189" i="9"/>
  <c r="C189" i="9"/>
  <c r="F189" i="9" s="1"/>
  <c r="D941" i="9"/>
  <c r="H1155" i="9"/>
  <c r="D1155" i="9" s="1"/>
  <c r="D743" i="9"/>
  <c r="H1150" i="9"/>
  <c r="D1150" i="9" s="1"/>
  <c r="C921" i="9"/>
  <c r="F921" i="9" s="1"/>
  <c r="G935" i="9"/>
  <c r="C779" i="9"/>
  <c r="F779" i="9" s="1"/>
  <c r="G937" i="9"/>
  <c r="E39" i="9"/>
  <c r="R82" i="9"/>
  <c r="S82" i="9"/>
  <c r="O82" i="9"/>
  <c r="T82" i="9"/>
  <c r="L82" i="9"/>
  <c r="E88" i="9"/>
  <c r="E82" i="9" s="1"/>
  <c r="U82" i="9"/>
  <c r="V88" i="9"/>
  <c r="D780" i="9"/>
  <c r="C780" i="9"/>
  <c r="F780" i="9" s="1"/>
  <c r="G945" i="9"/>
  <c r="G758" i="9"/>
  <c r="G600" i="9"/>
  <c r="G756" i="9"/>
  <c r="G939" i="9"/>
  <c r="G941" i="9"/>
  <c r="G845" i="9"/>
  <c r="G942" i="9"/>
  <c r="E738" i="9"/>
  <c r="H185" i="9"/>
  <c r="C331" i="9"/>
  <c r="F331" i="9" s="1"/>
  <c r="G325" i="9"/>
  <c r="G511" i="9" s="1"/>
  <c r="G510" i="9" s="1"/>
  <c r="C510" i="9" s="1"/>
  <c r="F510" i="9" s="1"/>
  <c r="E1143" i="9"/>
  <c r="K82" i="9"/>
  <c r="Q82" i="9"/>
  <c r="M82" i="9"/>
  <c r="N82" i="9"/>
  <c r="J82" i="9"/>
  <c r="P82" i="9"/>
  <c r="C558" i="9"/>
  <c r="F558" i="9" s="1"/>
  <c r="G268" i="9"/>
  <c r="C268" i="9" s="1"/>
  <c r="F268" i="9" s="1"/>
  <c r="C557" i="9"/>
  <c r="F557" i="9" s="1"/>
  <c r="G734" i="9"/>
  <c r="C734" i="9" s="1"/>
  <c r="F734" i="9" s="1"/>
  <c r="C312" i="9"/>
  <c r="F312" i="9" s="1"/>
  <c r="G515" i="9"/>
  <c r="C516" i="9"/>
  <c r="V1133" i="9"/>
  <c r="V1119" i="9"/>
  <c r="G251" i="9"/>
  <c r="C252" i="9"/>
  <c r="G891" i="9"/>
  <c r="C891" i="9" s="1"/>
  <c r="F891" i="9" s="1"/>
  <c r="C892" i="9"/>
  <c r="F892" i="9" s="1"/>
  <c r="G208" i="9"/>
  <c r="C208" i="9" s="1"/>
  <c r="F208" i="9" s="1"/>
  <c r="C209" i="9"/>
  <c r="F209" i="9" s="1"/>
  <c r="C243" i="9"/>
  <c r="F243" i="9" s="1"/>
  <c r="G896" i="9"/>
  <c r="C896" i="9" s="1"/>
  <c r="F896" i="9" s="1"/>
  <c r="C897" i="9"/>
  <c r="F897" i="9" s="1"/>
  <c r="G833" i="9"/>
  <c r="C834" i="9"/>
  <c r="H896" i="9"/>
  <c r="D896" i="9" s="1"/>
  <c r="D897" i="9"/>
  <c r="C196" i="9"/>
  <c r="F196" i="9" s="1"/>
  <c r="G195" i="9"/>
  <c r="C195" i="9" s="1"/>
  <c r="F195" i="9" s="1"/>
  <c r="G794" i="9"/>
  <c r="C794" i="9" s="1"/>
  <c r="F794" i="9" s="1"/>
  <c r="C795" i="9"/>
  <c r="F795" i="9" s="1"/>
  <c r="H833" i="9"/>
  <c r="D834" i="9"/>
  <c r="D833" i="9" s="1"/>
  <c r="G840" i="9"/>
  <c r="C841" i="9"/>
  <c r="G946" i="9"/>
  <c r="C946" i="9" s="1"/>
  <c r="F946" i="9" s="1"/>
  <c r="C911" i="9"/>
  <c r="F911" i="9" s="1"/>
  <c r="G909" i="9"/>
  <c r="C909" i="9" s="1"/>
  <c r="F909" i="9" s="1"/>
  <c r="G1073" i="9"/>
  <c r="C1074" i="9"/>
  <c r="C829" i="9"/>
  <c r="F829" i="9" s="1"/>
  <c r="G915" i="9"/>
  <c r="G871" i="9"/>
  <c r="C871" i="9" s="1"/>
  <c r="F871" i="9" s="1"/>
  <c r="H158" i="9"/>
  <c r="H157" i="9" s="1"/>
  <c r="H244" i="9"/>
  <c r="D244" i="9" s="1"/>
  <c r="D238" i="9"/>
  <c r="D134" i="9"/>
  <c r="G243" i="9"/>
  <c r="C102" i="9"/>
  <c r="F102" i="9" s="1"/>
  <c r="G183" i="9"/>
  <c r="V244" i="9"/>
  <c r="D102" i="9"/>
  <c r="H1073" i="9"/>
  <c r="G556" i="9"/>
  <c r="F15" i="9"/>
  <c r="E14" i="9"/>
  <c r="F14" i="9" s="1"/>
  <c r="G961" i="9"/>
  <c r="D109" i="9"/>
  <c r="D108" i="9" s="1"/>
  <c r="D106" i="9"/>
  <c r="G279" i="9"/>
  <c r="H373" i="9"/>
  <c r="D374" i="9"/>
  <c r="D373" i="9" s="1"/>
  <c r="H136" i="9"/>
  <c r="D137" i="9"/>
  <c r="D136" i="9" s="1"/>
  <c r="H140" i="9"/>
  <c r="D141" i="9"/>
  <c r="D140" i="9" s="1"/>
  <c r="H142" i="9"/>
  <c r="D143" i="9"/>
  <c r="D142" i="9" s="1"/>
  <c r="D814" i="9"/>
  <c r="H375" i="9"/>
  <c r="D375" i="9" s="1"/>
  <c r="D376" i="9"/>
  <c r="D639" i="9"/>
  <c r="D638" i="9" s="1"/>
  <c r="G83" i="9"/>
  <c r="C83" i="9" s="1"/>
  <c r="F83" i="9" s="1"/>
  <c r="G39" i="9"/>
  <c r="C39" i="9" s="1"/>
  <c r="F129" i="9"/>
  <c r="H237" i="9"/>
  <c r="D237" i="9" s="1"/>
  <c r="G1146" i="9"/>
  <c r="C1146" i="9" s="1"/>
  <c r="F1146" i="9" s="1"/>
  <c r="G88" i="9"/>
  <c r="C88" i="9" s="1"/>
  <c r="H828" i="9"/>
  <c r="D828" i="9" s="1"/>
  <c r="H53" i="9"/>
  <c r="H70" i="9"/>
  <c r="D70" i="9" s="1"/>
  <c r="H196" i="9"/>
  <c r="H270" i="9" s="1"/>
  <c r="D270" i="9" s="1"/>
  <c r="V596" i="9"/>
  <c r="V595" i="9" s="1"/>
  <c r="V50" i="9"/>
  <c r="H67" i="9"/>
  <c r="V601" i="9"/>
  <c r="V600" i="9" s="1"/>
  <c r="H252" i="9"/>
  <c r="V327" i="9"/>
  <c r="V513" i="9"/>
  <c r="V761" i="9" s="1"/>
  <c r="H44" i="9"/>
  <c r="D44" i="9" s="1"/>
  <c r="V28" i="9"/>
  <c r="V166" i="9"/>
  <c r="H209" i="9"/>
  <c r="V591" i="9"/>
  <c r="V590" i="9" s="1"/>
  <c r="H873" i="9"/>
  <c r="H945" i="9" s="1"/>
  <c r="H111" i="9"/>
  <c r="V515" i="9"/>
  <c r="H563" i="9"/>
  <c r="D563" i="9" s="1"/>
  <c r="H775" i="9"/>
  <c r="H921" i="9"/>
  <c r="V154" i="9"/>
  <c r="V178" i="9"/>
  <c r="H205" i="9"/>
  <c r="D816" i="9"/>
  <c r="V841" i="9"/>
  <c r="V840" i="9" s="1"/>
  <c r="H930" i="9"/>
  <c r="H28" i="9"/>
  <c r="H50" i="9"/>
  <c r="H121" i="9"/>
  <c r="H120" i="9" s="1"/>
  <c r="H123" i="9"/>
  <c r="H312" i="9"/>
  <c r="V608" i="9"/>
  <c r="V607" i="9" s="1"/>
  <c r="H80" i="9"/>
  <c r="D80" i="9" s="1"/>
  <c r="H77" i="9"/>
  <c r="V123" i="9"/>
  <c r="H134" i="9"/>
  <c r="H1120" i="9"/>
  <c r="H101" i="9"/>
  <c r="D101" i="9" s="1"/>
  <c r="H113" i="9"/>
  <c r="V109" i="9"/>
  <c r="V108" i="9" s="1"/>
  <c r="V112" i="9" s="1"/>
  <c r="V114" i="9" s="1"/>
  <c r="V113" i="9" s="1"/>
  <c r="V121" i="9"/>
  <c r="V120" i="9" s="1"/>
  <c r="G216" i="9"/>
  <c r="G311" i="9"/>
  <c r="V53" i="9"/>
  <c r="H75" i="9"/>
  <c r="D75" i="9" s="1"/>
  <c r="H98" i="9"/>
  <c r="D98" i="9" s="1"/>
  <c r="H118" i="9"/>
  <c r="H200" i="9"/>
  <c r="G79" i="9"/>
  <c r="C79" i="9" s="1"/>
  <c r="F79" i="9" s="1"/>
  <c r="V102" i="9"/>
  <c r="V101" i="9" s="1"/>
  <c r="H165" i="9"/>
  <c r="H178" i="9"/>
  <c r="V245" i="9"/>
  <c r="G223" i="9"/>
  <c r="H560" i="9"/>
  <c r="D560" i="9" s="1"/>
  <c r="G736" i="9"/>
  <c r="H845" i="9"/>
  <c r="H911" i="9"/>
  <c r="H840" i="9"/>
  <c r="G778" i="9"/>
  <c r="C778" i="9" s="1"/>
  <c r="F778" i="9" s="1"/>
  <c r="H803" i="9"/>
  <c r="D804" i="9"/>
  <c r="H815" i="9"/>
  <c r="V846" i="9"/>
  <c r="V845" i="9" s="1"/>
  <c r="C915" i="9" l="1"/>
  <c r="F915" i="9" s="1"/>
  <c r="F39" i="9"/>
  <c r="D945" i="9"/>
  <c r="H1183" i="9"/>
  <c r="C942" i="9"/>
  <c r="F942" i="9" s="1"/>
  <c r="G1150" i="9"/>
  <c r="C1150" i="9" s="1"/>
  <c r="F1150" i="9" s="1"/>
  <c r="C941" i="9"/>
  <c r="F941" i="9" s="1"/>
  <c r="G1155" i="9"/>
  <c r="C1155" i="9" s="1"/>
  <c r="F1155" i="9" s="1"/>
  <c r="C756" i="9"/>
  <c r="F756" i="9" s="1"/>
  <c r="G1174" i="9"/>
  <c r="C1174" i="9" s="1"/>
  <c r="F1174" i="9" s="1"/>
  <c r="C758" i="9"/>
  <c r="F758" i="9" s="1"/>
  <c r="G1177" i="9"/>
  <c r="C1177" i="9" s="1"/>
  <c r="F1177" i="9" s="1"/>
  <c r="C279" i="9"/>
  <c r="F279" i="9" s="1"/>
  <c r="G1180" i="9"/>
  <c r="C1180" i="9" s="1"/>
  <c r="F1180" i="9" s="1"/>
  <c r="C945" i="9"/>
  <c r="F945" i="9" s="1"/>
  <c r="G1183" i="9"/>
  <c r="G1171" i="9"/>
  <c r="C939" i="9"/>
  <c r="F939" i="9" s="1"/>
  <c r="G1145" i="9"/>
  <c r="D185" i="9"/>
  <c r="V82" i="9"/>
  <c r="V1142" i="9"/>
  <c r="E1142" i="9"/>
  <c r="H511" i="9"/>
  <c r="H739" i="9" s="1"/>
  <c r="H745" i="9"/>
  <c r="H1157" i="9" s="1"/>
  <c r="D1157" i="9" s="1"/>
  <c r="G745" i="9"/>
  <c r="G1157" i="9" s="1"/>
  <c r="C1157" i="9" s="1"/>
  <c r="F1157" i="9" s="1"/>
  <c r="H915" i="9"/>
  <c r="H939" i="9"/>
  <c r="D939" i="9" s="1"/>
  <c r="C556" i="9"/>
  <c r="F556" i="9" s="1"/>
  <c r="G755" i="9"/>
  <c r="C755" i="9" s="1"/>
  <c r="F755" i="9" s="1"/>
  <c r="C736" i="9"/>
  <c r="F736" i="9" s="1"/>
  <c r="C311" i="9"/>
  <c r="F311" i="9" s="1"/>
  <c r="F516" i="9"/>
  <c r="C515" i="9"/>
  <c r="H311" i="9"/>
  <c r="D312" i="9"/>
  <c r="D311" i="9" s="1"/>
  <c r="H324" i="9"/>
  <c r="D325" i="9"/>
  <c r="D324" i="9" s="1"/>
  <c r="G324" i="9"/>
  <c r="C325" i="9"/>
  <c r="V243" i="9"/>
  <c r="D513" i="9"/>
  <c r="H1119" i="9"/>
  <c r="D1120" i="9"/>
  <c r="D1119" i="9" s="1"/>
  <c r="G960" i="9"/>
  <c r="C961" i="9"/>
  <c r="H946" i="9"/>
  <c r="H909" i="9"/>
  <c r="D909" i="9" s="1"/>
  <c r="D911" i="9"/>
  <c r="H794" i="9"/>
  <c r="D794" i="9" s="1"/>
  <c r="D795" i="9"/>
  <c r="H891" i="9"/>
  <c r="D891" i="9" s="1"/>
  <c r="D892" i="9"/>
  <c r="C216" i="9"/>
  <c r="F216" i="9" s="1"/>
  <c r="G272" i="9"/>
  <c r="H208" i="9"/>
  <c r="D208" i="9" s="1"/>
  <c r="H216" i="9"/>
  <c r="H215" i="9" s="1"/>
  <c r="D215" i="9" s="1"/>
  <c r="D209" i="9"/>
  <c r="D873" i="9"/>
  <c r="H195" i="9"/>
  <c r="D195" i="9" s="1"/>
  <c r="H268" i="9"/>
  <c r="D196" i="9"/>
  <c r="G934" i="9"/>
  <c r="C934" i="9" s="1"/>
  <c r="F934" i="9" s="1"/>
  <c r="C935" i="9"/>
  <c r="F935" i="9" s="1"/>
  <c r="C1073" i="9"/>
  <c r="F1073" i="9" s="1"/>
  <c r="F1074" i="9"/>
  <c r="C833" i="9"/>
  <c r="F833" i="9" s="1"/>
  <c r="F831" i="9" s="1"/>
  <c r="F834" i="9"/>
  <c r="C251" i="9"/>
  <c r="F252" i="9"/>
  <c r="F251" i="9" s="1"/>
  <c r="H204" i="9"/>
  <c r="D205" i="9"/>
  <c r="H251" i="9"/>
  <c r="D252" i="9"/>
  <c r="D251" i="9" s="1"/>
  <c r="D813" i="9"/>
  <c r="D815" i="9"/>
  <c r="F841" i="9"/>
  <c r="C840" i="9"/>
  <c r="F840" i="9" s="1"/>
  <c r="D829" i="9"/>
  <c r="D921" i="9"/>
  <c r="D915" i="9" s="1"/>
  <c r="H778" i="9"/>
  <c r="D778" i="9" s="1"/>
  <c r="D779" i="9"/>
  <c r="C86" i="9"/>
  <c r="F86" i="9" s="1"/>
  <c r="C82" i="9"/>
  <c r="F82" i="9" s="1"/>
  <c r="F88" i="9"/>
  <c r="D158" i="9"/>
  <c r="D157" i="9" s="1"/>
  <c r="H183" i="9"/>
  <c r="G182" i="9"/>
  <c r="C183" i="9"/>
  <c r="G82" i="9"/>
  <c r="V111" i="9"/>
  <c r="G733" i="9"/>
  <c r="C733" i="9" s="1"/>
  <c r="F733" i="9" s="1"/>
  <c r="V324" i="9"/>
  <c r="H1133" i="9"/>
  <c r="H871" i="9"/>
  <c r="D871" i="9" s="1"/>
  <c r="H83" i="9"/>
  <c r="D83" i="9" s="1"/>
  <c r="H935" i="9"/>
  <c r="G215" i="9"/>
  <c r="C215" i="9" s="1"/>
  <c r="F215" i="9" s="1"/>
  <c r="H39" i="9"/>
  <c r="D39" i="9" s="1"/>
  <c r="H1146" i="9" l="1"/>
  <c r="D1146" i="9" s="1"/>
  <c r="D946" i="9"/>
  <c r="H1171" i="9"/>
  <c r="C1145" i="9"/>
  <c r="G1159" i="9"/>
  <c r="G1170" i="9"/>
  <c r="C1170" i="9" s="1"/>
  <c r="F1170" i="9" s="1"/>
  <c r="C1171" i="9"/>
  <c r="F1171" i="9" s="1"/>
  <c r="G1181" i="9"/>
  <c r="C1181" i="9" s="1"/>
  <c r="F1181" i="9" s="1"/>
  <c r="C1183" i="9"/>
  <c r="F1183" i="9" s="1"/>
  <c r="H1145" i="9"/>
  <c r="H1181" i="9"/>
  <c r="D1181" i="9" s="1"/>
  <c r="D1183" i="9"/>
  <c r="H937" i="9"/>
  <c r="H936" i="9" s="1"/>
  <c r="C937" i="9"/>
  <c r="C936" i="9" s="1"/>
  <c r="F936" i="9" s="1"/>
  <c r="G936" i="9"/>
  <c r="H510" i="9"/>
  <c r="D510" i="9" s="1"/>
  <c r="C745" i="9"/>
  <c r="F745" i="9" s="1"/>
  <c r="D745" i="9"/>
  <c r="C272" i="9"/>
  <c r="F272" i="9" s="1"/>
  <c r="D739" i="9"/>
  <c r="H738" i="9"/>
  <c r="D268" i="9"/>
  <c r="F515" i="9"/>
  <c r="F325" i="9"/>
  <c r="C324" i="9"/>
  <c r="F324" i="9" s="1"/>
  <c r="H1128" i="9"/>
  <c r="D1128" i="9" s="1"/>
  <c r="C960" i="9"/>
  <c r="F961" i="9"/>
  <c r="F960" i="9" s="1"/>
  <c r="H934" i="9"/>
  <c r="D934" i="9" s="1"/>
  <c r="D935" i="9"/>
  <c r="D216" i="9"/>
  <c r="H272" i="9"/>
  <c r="D272" i="9" s="1"/>
  <c r="D86" i="9"/>
  <c r="H182" i="9"/>
  <c r="D183" i="9"/>
  <c r="D182" i="9" s="1"/>
  <c r="C182" i="9"/>
  <c r="F182" i="9" s="1"/>
  <c r="F183" i="9"/>
  <c r="G267" i="9"/>
  <c r="C267" i="9" s="1"/>
  <c r="F267" i="9" s="1"/>
  <c r="D1145" i="9" l="1"/>
  <c r="D1159" i="9" s="1"/>
  <c r="H1159" i="9"/>
  <c r="F1145" i="9"/>
  <c r="F1159" i="9" s="1"/>
  <c r="C1159" i="9"/>
  <c r="D1171" i="9"/>
  <c r="F937" i="9"/>
  <c r="H1143" i="9"/>
  <c r="D937" i="9"/>
  <c r="D936" i="9" s="1"/>
  <c r="D674" i="6"/>
  <c r="D1143" i="9" l="1"/>
  <c r="F875" i="6"/>
  <c r="F955" i="6"/>
  <c r="F948" i="6"/>
  <c r="F935" i="6"/>
  <c r="F926" i="6"/>
  <c r="F903" i="6"/>
  <c r="F896" i="6"/>
  <c r="F878" i="6"/>
  <c r="F887" i="6"/>
  <c r="F521" i="6" l="1"/>
  <c r="F511" i="6"/>
  <c r="F508" i="6"/>
  <c r="F505" i="6"/>
  <c r="F492" i="6"/>
  <c r="F316" i="6"/>
  <c r="F314" i="6"/>
  <c r="F312" i="6"/>
  <c r="F310" i="6"/>
  <c r="F306" i="6"/>
  <c r="F304" i="6"/>
  <c r="F302" i="6"/>
  <c r="F296" i="6"/>
  <c r="F293" i="6"/>
  <c r="F290" i="6"/>
  <c r="F289" i="6"/>
  <c r="F285" i="6"/>
  <c r="F279" i="6"/>
  <c r="F277" i="6"/>
  <c r="F275" i="6"/>
  <c r="F273" i="6"/>
  <c r="F271" i="6"/>
  <c r="F270" i="6"/>
  <c r="F266" i="6"/>
  <c r="F264" i="6"/>
  <c r="F262" i="6"/>
  <c r="F260" i="6"/>
  <c r="F258" i="6"/>
  <c r="F300" i="6"/>
  <c r="F298" i="6"/>
  <c r="F518" i="6"/>
  <c r="F499" i="6"/>
  <c r="F498" i="6"/>
  <c r="F497" i="6"/>
  <c r="F493" i="6" l="1"/>
  <c r="F491" i="6"/>
  <c r="E300" i="6"/>
  <c r="F286" i="6"/>
  <c r="D666" i="6" l="1"/>
  <c r="D368" i="6"/>
  <c r="F602" i="6"/>
  <c r="F600" i="6"/>
  <c r="F324" i="6" l="1"/>
  <c r="L335" i="2" l="1"/>
  <c r="K335" i="2"/>
  <c r="L169" i="2"/>
  <c r="K169" i="2"/>
  <c r="F368" i="6" l="1"/>
  <c r="D318" i="6"/>
  <c r="F256" i="6"/>
  <c r="F254" i="6"/>
  <c r="F252" i="6"/>
  <c r="F250" i="6"/>
  <c r="F248" i="6"/>
  <c r="F237" i="6" l="1"/>
  <c r="F880" i="6"/>
  <c r="F938" i="6" l="1"/>
  <c r="F949" i="6"/>
  <c r="F906" i="6"/>
  <c r="F929" i="6"/>
  <c r="F899" i="6"/>
  <c r="F890" i="6"/>
  <c r="F881" i="6"/>
  <c r="F956" i="6" l="1"/>
  <c r="F936" i="6"/>
  <c r="F927" i="6"/>
  <c r="F919" i="6"/>
  <c r="F913" i="6"/>
  <c r="F909" i="6"/>
  <c r="F897" i="6"/>
  <c r="F888" i="6"/>
  <c r="F879" i="6"/>
  <c r="F954" i="6" l="1"/>
  <c r="F934" i="6"/>
  <c r="F895" i="6"/>
  <c r="F886" i="6"/>
  <c r="F877" i="6"/>
  <c r="F953" i="6"/>
  <c r="F933" i="6"/>
  <c r="F924" i="6"/>
  <c r="F902" i="6"/>
  <c r="F894" i="6"/>
  <c r="F885" i="6"/>
  <c r="F876" i="6"/>
  <c r="F952" i="6"/>
  <c r="F941" i="6"/>
  <c r="F932" i="6"/>
  <c r="F923" i="6"/>
  <c r="F916" i="6"/>
  <c r="F893" i="6"/>
  <c r="F863" i="6"/>
  <c r="F861" i="6"/>
  <c r="F859" i="6"/>
  <c r="F857" i="6"/>
  <c r="F967" i="6"/>
  <c r="F993" i="6" l="1"/>
  <c r="F991" i="6"/>
  <c r="F709" i="6"/>
  <c r="K518" i="2"/>
  <c r="F840" i="6"/>
  <c r="F836" i="6"/>
  <c r="F832" i="6"/>
  <c r="F827" i="6"/>
  <c r="F816" i="6"/>
  <c r="F781" i="6"/>
  <c r="F778" i="6"/>
  <c r="F776" i="6"/>
  <c r="F773" i="6"/>
  <c r="F770" i="6"/>
  <c r="F767" i="6"/>
  <c r="F757" i="6"/>
  <c r="F745" i="6"/>
  <c r="F743" i="6"/>
  <c r="F741" i="6"/>
  <c r="F739" i="6"/>
  <c r="F737" i="6"/>
  <c r="F732" i="6"/>
  <c r="F730" i="6"/>
  <c r="F728" i="6"/>
  <c r="F726" i="6"/>
  <c r="F720" i="6"/>
  <c r="F718" i="6"/>
  <c r="F716" i="6"/>
  <c r="F711" i="6"/>
  <c r="F707" i="6"/>
  <c r="F705" i="6"/>
  <c r="F703" i="6"/>
  <c r="F701" i="6"/>
  <c r="F692" i="6"/>
  <c r="F690" i="6"/>
  <c r="F688" i="6"/>
  <c r="F686" i="6"/>
  <c r="D846" i="6"/>
  <c r="D834" i="6"/>
  <c r="J525" i="2"/>
  <c r="F196" i="6" l="1"/>
  <c r="F193" i="6"/>
  <c r="F212" i="6"/>
  <c r="F232" i="6"/>
  <c r="F230" i="6"/>
  <c r="F210" i="6"/>
  <c r="F183" i="6"/>
  <c r="F181" i="6"/>
  <c r="F176" i="6"/>
  <c r="F17" i="6"/>
  <c r="F70" i="6"/>
  <c r="F164" i="6"/>
  <c r="F162" i="6"/>
  <c r="F160" i="6"/>
  <c r="F158" i="6"/>
  <c r="F156" i="6"/>
  <c r="F151" i="6"/>
  <c r="F149" i="6"/>
  <c r="F142" i="6"/>
  <c r="F140" i="6"/>
  <c r="F138" i="6"/>
  <c r="F136" i="6"/>
  <c r="F134" i="6"/>
  <c r="F132" i="6"/>
  <c r="F130" i="6"/>
  <c r="F128" i="6"/>
  <c r="F126" i="6"/>
  <c r="F124" i="6"/>
  <c r="F122" i="6"/>
  <c r="F117" i="6"/>
  <c r="F115" i="6"/>
  <c r="F113" i="6"/>
  <c r="F108" i="6"/>
  <c r="F106" i="6"/>
  <c r="F96" i="6"/>
  <c r="F8" i="6"/>
  <c r="F72" i="6" l="1"/>
  <c r="F68" i="6"/>
  <c r="F66" i="6"/>
  <c r="F65" i="6"/>
  <c r="F62" i="6"/>
  <c r="F63" i="6"/>
  <c r="F58" i="6"/>
  <c r="F56" i="6"/>
  <c r="F54" i="6"/>
  <c r="F52" i="6"/>
  <c r="F51" i="6"/>
  <c r="F49" i="6"/>
  <c r="F48" i="6"/>
  <c r="F46" i="6"/>
  <c r="F45" i="6"/>
  <c r="F43" i="6"/>
  <c r="F40" i="6"/>
  <c r="F39" i="6"/>
  <c r="F30" i="6"/>
  <c r="F28" i="6"/>
  <c r="F76" i="6" l="1"/>
  <c r="F25" i="6"/>
  <c r="F24" i="6"/>
  <c r="F18" i="6"/>
  <c r="F15" i="6"/>
  <c r="F14" i="6" l="1"/>
  <c r="F12" i="6"/>
  <c r="F9" i="6"/>
  <c r="J17" i="3"/>
  <c r="J15" i="3"/>
  <c r="J12" i="3"/>
  <c r="J11" i="3"/>
  <c r="E1002" i="6" l="1"/>
  <c r="E1001" i="6"/>
  <c r="E1000" i="6"/>
  <c r="E999" i="6"/>
  <c r="E998" i="6"/>
  <c r="E997" i="6"/>
  <c r="E996" i="6"/>
  <c r="E993" i="6"/>
  <c r="E992" i="6" s="1"/>
  <c r="E991" i="6"/>
  <c r="E990" i="6" s="1"/>
  <c r="E989" i="6"/>
  <c r="E988" i="6" s="1"/>
  <c r="E987" i="6"/>
  <c r="E986" i="6" s="1"/>
  <c r="E985" i="6"/>
  <c r="D981" i="6"/>
  <c r="C981" i="6"/>
  <c r="D980" i="6"/>
  <c r="C980" i="6"/>
  <c r="F978" i="6"/>
  <c r="E978" i="6"/>
  <c r="E977" i="6" s="1"/>
  <c r="D977" i="6"/>
  <c r="C977" i="6"/>
  <c r="E976" i="6"/>
  <c r="F975" i="6"/>
  <c r="D975" i="6"/>
  <c r="C975" i="6"/>
  <c r="F974" i="6"/>
  <c r="E974" i="6"/>
  <c r="D973" i="6"/>
  <c r="C973" i="6"/>
  <c r="F972" i="6"/>
  <c r="E972" i="6"/>
  <c r="F971" i="6"/>
  <c r="E971" i="6"/>
  <c r="D969" i="6"/>
  <c r="C969" i="6"/>
  <c r="C968" i="6" s="1"/>
  <c r="E967" i="6"/>
  <c r="D966" i="6"/>
  <c r="C966" i="6"/>
  <c r="D962" i="6"/>
  <c r="C962" i="6"/>
  <c r="F960" i="6"/>
  <c r="E960" i="6"/>
  <c r="E959" i="6" s="1"/>
  <c r="E958" i="6" s="1"/>
  <c r="D959" i="6"/>
  <c r="C959" i="6"/>
  <c r="C958" i="6" s="1"/>
  <c r="F957" i="6"/>
  <c r="E957" i="6"/>
  <c r="E956" i="6"/>
  <c r="E955" i="6"/>
  <c r="E954" i="6"/>
  <c r="E953" i="6"/>
  <c r="E952" i="6"/>
  <c r="D951" i="6"/>
  <c r="C951" i="6"/>
  <c r="C950" i="6" s="1"/>
  <c r="E949" i="6"/>
  <c r="E948" i="6"/>
  <c r="D947" i="6"/>
  <c r="C947" i="6"/>
  <c r="C946" i="6" s="1"/>
  <c r="E945" i="6"/>
  <c r="E944" i="6" s="1"/>
  <c r="E943" i="6" s="1"/>
  <c r="E942" i="6"/>
  <c r="E941" i="6"/>
  <c r="D940" i="6"/>
  <c r="C940" i="6"/>
  <c r="C939" i="6" s="1"/>
  <c r="E938" i="6"/>
  <c r="F937" i="6"/>
  <c r="E937" i="6"/>
  <c r="E936" i="6"/>
  <c r="E935" i="6"/>
  <c r="E934" i="6"/>
  <c r="E933" i="6"/>
  <c r="E932" i="6"/>
  <c r="D931" i="6"/>
  <c r="C931" i="6"/>
  <c r="C930" i="6" s="1"/>
  <c r="E929" i="6"/>
  <c r="F928" i="6"/>
  <c r="E928" i="6"/>
  <c r="E927" i="6"/>
  <c r="E926" i="6"/>
  <c r="E925" i="6"/>
  <c r="E924" i="6"/>
  <c r="E923" i="6"/>
  <c r="D922" i="6"/>
  <c r="C922" i="6"/>
  <c r="C921" i="6" s="1"/>
  <c r="F920" i="6"/>
  <c r="E920" i="6"/>
  <c r="E919" i="6"/>
  <c r="F918" i="6"/>
  <c r="E918" i="6"/>
  <c r="F917" i="6"/>
  <c r="E917" i="6"/>
  <c r="E916" i="6"/>
  <c r="D915" i="6"/>
  <c r="C915" i="6"/>
  <c r="C914" i="6" s="1"/>
  <c r="E913" i="6"/>
  <c r="E912" i="6" s="1"/>
  <c r="D912" i="6"/>
  <c r="C912" i="6"/>
  <c r="C911" i="6" s="1"/>
  <c r="E910" i="6"/>
  <c r="E909" i="6"/>
  <c r="D908" i="6"/>
  <c r="C908" i="6"/>
  <c r="E906" i="6"/>
  <c r="F905" i="6"/>
  <c r="E905" i="6"/>
  <c r="F904" i="6"/>
  <c r="E904" i="6"/>
  <c r="E903" i="6"/>
  <c r="E902" i="6"/>
  <c r="D901" i="6"/>
  <c r="C901" i="6"/>
  <c r="C900" i="6" s="1"/>
  <c r="E899" i="6"/>
  <c r="F898" i="6"/>
  <c r="E898" i="6"/>
  <c r="E897" i="6"/>
  <c r="E896" i="6"/>
  <c r="E895" i="6"/>
  <c r="E894" i="6"/>
  <c r="E893" i="6"/>
  <c r="D892" i="6"/>
  <c r="C892" i="6"/>
  <c r="C891" i="6" s="1"/>
  <c r="E890" i="6"/>
  <c r="F889" i="6"/>
  <c r="E889" i="6"/>
  <c r="E888" i="6"/>
  <c r="E887" i="6"/>
  <c r="E886" i="6"/>
  <c r="E885" i="6"/>
  <c r="F884" i="6"/>
  <c r="D883" i="6"/>
  <c r="C883" i="6"/>
  <c r="E881" i="6"/>
  <c r="E880" i="6"/>
  <c r="E879" i="6"/>
  <c r="E878" i="6"/>
  <c r="E877" i="6"/>
  <c r="E876" i="6"/>
  <c r="E875" i="6"/>
  <c r="D874" i="6"/>
  <c r="C874" i="6"/>
  <c r="D872" i="6"/>
  <c r="C872" i="6"/>
  <c r="D871" i="6"/>
  <c r="C871" i="6"/>
  <c r="D870" i="6"/>
  <c r="C870" i="6"/>
  <c r="D869" i="6"/>
  <c r="C869" i="6"/>
  <c r="D868" i="6"/>
  <c r="C868" i="6"/>
  <c r="D867" i="6"/>
  <c r="C867" i="6"/>
  <c r="D866" i="6"/>
  <c r="C866" i="6"/>
  <c r="E863" i="6"/>
  <c r="E862" i="6" s="1"/>
  <c r="D862" i="6"/>
  <c r="C862" i="6"/>
  <c r="E861" i="6"/>
  <c r="D860" i="6"/>
  <c r="C860" i="6"/>
  <c r="E859" i="6"/>
  <c r="D858" i="6"/>
  <c r="C858" i="6"/>
  <c r="E857" i="6"/>
  <c r="E856" i="6" s="1"/>
  <c r="D856" i="6"/>
  <c r="C856" i="6"/>
  <c r="C846" i="6"/>
  <c r="C843" i="6" s="1"/>
  <c r="F845" i="6"/>
  <c r="E845" i="6"/>
  <c r="F844" i="6"/>
  <c r="E844" i="6"/>
  <c r="F842" i="6"/>
  <c r="E842" i="6"/>
  <c r="D841" i="6"/>
  <c r="C841" i="6"/>
  <c r="E840" i="6"/>
  <c r="E839" i="6" s="1"/>
  <c r="D839" i="6"/>
  <c r="C839" i="6"/>
  <c r="F837" i="6"/>
  <c r="E837" i="6"/>
  <c r="E836" i="6"/>
  <c r="E835" i="6" s="1"/>
  <c r="D835" i="6"/>
  <c r="C835" i="6"/>
  <c r="C834" i="6"/>
  <c r="F833" i="6"/>
  <c r="E833" i="6"/>
  <c r="E832" i="6"/>
  <c r="F831" i="6"/>
  <c r="E831" i="6"/>
  <c r="F830" i="6"/>
  <c r="E830" i="6"/>
  <c r="F829" i="6"/>
  <c r="E829" i="6"/>
  <c r="E827" i="6"/>
  <c r="E826" i="6" s="1"/>
  <c r="D826" i="6"/>
  <c r="C826" i="6"/>
  <c r="D824" i="6"/>
  <c r="C824" i="6"/>
  <c r="C851" i="6" s="1"/>
  <c r="F822" i="6"/>
  <c r="E822" i="6"/>
  <c r="E821" i="6" s="1"/>
  <c r="D821" i="6"/>
  <c r="C821" i="6"/>
  <c r="F820" i="6"/>
  <c r="E820" i="6"/>
  <c r="D819" i="6"/>
  <c r="C819" i="6"/>
  <c r="F818" i="6"/>
  <c r="E818" i="6"/>
  <c r="E817" i="6" s="1"/>
  <c r="D817" i="6"/>
  <c r="C817" i="6"/>
  <c r="E816" i="6"/>
  <c r="E815" i="6" s="1"/>
  <c r="D815" i="6"/>
  <c r="C815" i="6"/>
  <c r="D813" i="6"/>
  <c r="C813" i="6"/>
  <c r="C812" i="6" s="1"/>
  <c r="F811" i="6"/>
  <c r="E811" i="6"/>
  <c r="D810" i="6"/>
  <c r="C810" i="6"/>
  <c r="D808" i="6"/>
  <c r="C808" i="6"/>
  <c r="C807" i="6" s="1"/>
  <c r="F806" i="6"/>
  <c r="E806" i="6"/>
  <c r="F804" i="6"/>
  <c r="E804" i="6"/>
  <c r="E803" i="6" s="1"/>
  <c r="D803" i="6"/>
  <c r="C803" i="6"/>
  <c r="F802" i="6"/>
  <c r="E802" i="6"/>
  <c r="E801" i="6" s="1"/>
  <c r="D801" i="6"/>
  <c r="C801" i="6"/>
  <c r="F800" i="6"/>
  <c r="E800" i="6"/>
  <c r="E799" i="6" s="1"/>
  <c r="D799" i="6"/>
  <c r="C799" i="6"/>
  <c r="F798" i="6"/>
  <c r="E798" i="6"/>
  <c r="E797" i="6" s="1"/>
  <c r="D797" i="6"/>
  <c r="C797" i="6"/>
  <c r="F796" i="6"/>
  <c r="E796" i="6"/>
  <c r="D795" i="6"/>
  <c r="C795" i="6"/>
  <c r="F794" i="6"/>
  <c r="E794" i="6"/>
  <c r="E793" i="6" s="1"/>
  <c r="D793" i="6"/>
  <c r="C793" i="6"/>
  <c r="F792" i="6"/>
  <c r="E792" i="6"/>
  <c r="E791" i="6" s="1"/>
  <c r="D791" i="6"/>
  <c r="C791" i="6"/>
  <c r="D789" i="6"/>
  <c r="C789" i="6"/>
  <c r="D788" i="6"/>
  <c r="C788" i="6"/>
  <c r="F786" i="6"/>
  <c r="E786" i="6"/>
  <c r="E784" i="6" s="1"/>
  <c r="D784" i="6"/>
  <c r="C784" i="6"/>
  <c r="F783" i="6"/>
  <c r="E783" i="6"/>
  <c r="E782" i="6" s="1"/>
  <c r="E781" i="6"/>
  <c r="E780" i="6" s="1"/>
  <c r="D780" i="6"/>
  <c r="C780" i="6"/>
  <c r="F779" i="6"/>
  <c r="E779" i="6"/>
  <c r="E778" i="6"/>
  <c r="D777" i="6"/>
  <c r="C777" i="6"/>
  <c r="E776" i="6"/>
  <c r="E775" i="6" s="1"/>
  <c r="D775" i="6"/>
  <c r="C775" i="6"/>
  <c r="F774" i="6"/>
  <c r="E774" i="6"/>
  <c r="E773" i="6"/>
  <c r="D772" i="6"/>
  <c r="C772" i="6"/>
  <c r="F771" i="6"/>
  <c r="E771" i="6"/>
  <c r="E770" i="6"/>
  <c r="D769" i="6"/>
  <c r="C769" i="6"/>
  <c r="F768" i="6"/>
  <c r="E768" i="6"/>
  <c r="E767" i="6"/>
  <c r="D766" i="6"/>
  <c r="C766" i="6"/>
  <c r="D764" i="6"/>
  <c r="C764" i="6"/>
  <c r="C763" i="6" s="1"/>
  <c r="F762" i="6"/>
  <c r="E762" i="6"/>
  <c r="E764" i="6" s="1"/>
  <c r="E763" i="6" s="1"/>
  <c r="D761" i="6"/>
  <c r="C761" i="6"/>
  <c r="D759" i="6"/>
  <c r="C759" i="6"/>
  <c r="C758" i="6" s="1"/>
  <c r="E757" i="6"/>
  <c r="E756" i="6" s="1"/>
  <c r="D756" i="6"/>
  <c r="C756" i="6"/>
  <c r="D754" i="6"/>
  <c r="C754" i="6"/>
  <c r="D752" i="6"/>
  <c r="D751" i="6" s="1"/>
  <c r="C751" i="6"/>
  <c r="F750" i="6"/>
  <c r="E750" i="6"/>
  <c r="D749" i="6"/>
  <c r="C749" i="6"/>
  <c r="D747" i="6"/>
  <c r="C747" i="6"/>
  <c r="E745" i="6"/>
  <c r="E743" i="6"/>
  <c r="E742" i="6" s="1"/>
  <c r="D742" i="6"/>
  <c r="C742" i="6"/>
  <c r="E741" i="6"/>
  <c r="E740" i="6" s="1"/>
  <c r="D740" i="6"/>
  <c r="C740" i="6"/>
  <c r="E739" i="6"/>
  <c r="E738" i="6" s="1"/>
  <c r="D738" i="6"/>
  <c r="C738" i="6"/>
  <c r="E737" i="6"/>
  <c r="E736" i="6" s="1"/>
  <c r="D736" i="6"/>
  <c r="C736" i="6"/>
  <c r="D734" i="6"/>
  <c r="C734" i="6"/>
  <c r="D733" i="6"/>
  <c r="C733" i="6"/>
  <c r="E732" i="6"/>
  <c r="E731" i="6" s="1"/>
  <c r="D731" i="6"/>
  <c r="C731" i="6"/>
  <c r="E730" i="6"/>
  <c r="D729" i="6"/>
  <c r="C729" i="6"/>
  <c r="E728" i="6"/>
  <c r="D727" i="6"/>
  <c r="C727" i="6"/>
  <c r="E726" i="6"/>
  <c r="E725" i="6" s="1"/>
  <c r="D725" i="6"/>
  <c r="C725" i="6"/>
  <c r="D722" i="6"/>
  <c r="C722" i="6"/>
  <c r="D721" i="6"/>
  <c r="C721" i="6"/>
  <c r="E720" i="6"/>
  <c r="E719" i="6" s="1"/>
  <c r="D719" i="6"/>
  <c r="C719" i="6"/>
  <c r="E718" i="6"/>
  <c r="E717" i="6" s="1"/>
  <c r="D717" i="6"/>
  <c r="C717" i="6"/>
  <c r="E716" i="6"/>
  <c r="E715" i="6" s="1"/>
  <c r="D715" i="6"/>
  <c r="C715" i="6"/>
  <c r="D713" i="6"/>
  <c r="C713" i="6"/>
  <c r="C712" i="6" s="1"/>
  <c r="E711" i="6"/>
  <c r="D710" i="6"/>
  <c r="C710" i="6"/>
  <c r="E709" i="6"/>
  <c r="E708" i="6" s="1"/>
  <c r="D708" i="6"/>
  <c r="C708" i="6"/>
  <c r="E707" i="6"/>
  <c r="E706" i="6" s="1"/>
  <c r="D706" i="6"/>
  <c r="C706" i="6"/>
  <c r="E705" i="6"/>
  <c r="E704" i="6" s="1"/>
  <c r="D704" i="6"/>
  <c r="C704" i="6"/>
  <c r="E703" i="6"/>
  <c r="E702" i="6" s="1"/>
  <c r="D702" i="6"/>
  <c r="C702" i="6"/>
  <c r="E701" i="6"/>
  <c r="D700" i="6"/>
  <c r="C700" i="6"/>
  <c r="D698" i="6"/>
  <c r="C698" i="6"/>
  <c r="D697" i="6"/>
  <c r="C697" i="6"/>
  <c r="F695" i="6"/>
  <c r="E695" i="6"/>
  <c r="E698" i="6" s="1"/>
  <c r="F694" i="6"/>
  <c r="E694" i="6"/>
  <c r="D693" i="6"/>
  <c r="C693" i="6"/>
  <c r="E692" i="6"/>
  <c r="E691" i="6" s="1"/>
  <c r="D691" i="6"/>
  <c r="C691" i="6"/>
  <c r="E690" i="6"/>
  <c r="D689" i="6"/>
  <c r="C689" i="6"/>
  <c r="E688" i="6"/>
  <c r="E687" i="6" s="1"/>
  <c r="D687" i="6"/>
  <c r="C687" i="6"/>
  <c r="E686" i="6"/>
  <c r="D685" i="6"/>
  <c r="C685" i="6"/>
  <c r="C674" i="6"/>
  <c r="E671" i="6"/>
  <c r="E670" i="6" s="1"/>
  <c r="D670" i="6"/>
  <c r="C670" i="6"/>
  <c r="E669" i="6"/>
  <c r="E668" i="6" s="1"/>
  <c r="D668" i="6"/>
  <c r="C668" i="6"/>
  <c r="E667" i="6"/>
  <c r="E666" i="6" s="1"/>
  <c r="C666" i="6"/>
  <c r="E665" i="6"/>
  <c r="E664" i="6" s="1"/>
  <c r="D664" i="6"/>
  <c r="C664" i="6"/>
  <c r="F662" i="6"/>
  <c r="E662" i="6"/>
  <c r="D662" i="6"/>
  <c r="C662" i="6"/>
  <c r="E661" i="6"/>
  <c r="E660" i="6" s="1"/>
  <c r="D660" i="6"/>
  <c r="C660" i="6"/>
  <c r="E659" i="6"/>
  <c r="E658" i="6" s="1"/>
  <c r="D658" i="6"/>
  <c r="C658" i="6"/>
  <c r="F657" i="6"/>
  <c r="E657" i="6"/>
  <c r="D656" i="6"/>
  <c r="C656" i="6"/>
  <c r="F655" i="6"/>
  <c r="E655" i="6"/>
  <c r="D654" i="6"/>
  <c r="C654" i="6"/>
  <c r="F653" i="6"/>
  <c r="E653" i="6"/>
  <c r="D652" i="6"/>
  <c r="F651" i="6"/>
  <c r="E649" i="6"/>
  <c r="D649" i="6"/>
  <c r="C649" i="6"/>
  <c r="F648" i="6"/>
  <c r="E648" i="6"/>
  <c r="D647" i="6"/>
  <c r="C647" i="6"/>
  <c r="F646" i="6"/>
  <c r="E646" i="6"/>
  <c r="E645" i="6" s="1"/>
  <c r="D645" i="6"/>
  <c r="C645" i="6"/>
  <c r="F644" i="6"/>
  <c r="E644" i="6"/>
  <c r="E643" i="6" s="1"/>
  <c r="D643" i="6"/>
  <c r="C643" i="6"/>
  <c r="F642" i="6"/>
  <c r="E642" i="6"/>
  <c r="E641" i="6" s="1"/>
  <c r="D641" i="6"/>
  <c r="C641" i="6"/>
  <c r="F640" i="6"/>
  <c r="E640" i="6"/>
  <c r="E639" i="6" s="1"/>
  <c r="D639" i="6"/>
  <c r="C639" i="6"/>
  <c r="E638" i="6"/>
  <c r="F637" i="6"/>
  <c r="E637" i="6"/>
  <c r="F635" i="6"/>
  <c r="E635" i="6"/>
  <c r="E634" i="6"/>
  <c r="F633" i="6"/>
  <c r="F632" i="6"/>
  <c r="E632" i="6"/>
  <c r="E631" i="6" s="1"/>
  <c r="F630" i="6"/>
  <c r="E630" i="6"/>
  <c r="E629" i="6" s="1"/>
  <c r="D629" i="6"/>
  <c r="C629" i="6"/>
  <c r="F628" i="6"/>
  <c r="E628" i="6"/>
  <c r="E627" i="6" s="1"/>
  <c r="D627" i="6"/>
  <c r="C627" i="6"/>
  <c r="F626" i="6"/>
  <c r="E626" i="6"/>
  <c r="E625" i="6" s="1"/>
  <c r="D625" i="6"/>
  <c r="C625" i="6"/>
  <c r="F624" i="6"/>
  <c r="E624" i="6"/>
  <c r="E623" i="6" s="1"/>
  <c r="D623" i="6"/>
  <c r="C623" i="6"/>
  <c r="F622" i="6"/>
  <c r="E622" i="6"/>
  <c r="D621" i="6"/>
  <c r="C621" i="6"/>
  <c r="F620" i="6"/>
  <c r="E620" i="6"/>
  <c r="E619" i="6" s="1"/>
  <c r="D619" i="6"/>
  <c r="C619" i="6"/>
  <c r="F618" i="6"/>
  <c r="E618" i="6"/>
  <c r="E617" i="6" s="1"/>
  <c r="D617" i="6"/>
  <c r="C617" i="6"/>
  <c r="F616" i="6"/>
  <c r="E616" i="6"/>
  <c r="E615" i="6" s="1"/>
  <c r="D615" i="6"/>
  <c r="C615" i="6"/>
  <c r="F614" i="6"/>
  <c r="E614" i="6"/>
  <c r="E613" i="6" s="1"/>
  <c r="D613" i="6"/>
  <c r="C613" i="6"/>
  <c r="F612" i="6"/>
  <c r="E612" i="6"/>
  <c r="E611" i="6" s="1"/>
  <c r="D611" i="6"/>
  <c r="C611" i="6"/>
  <c r="F610" i="6"/>
  <c r="E610" i="6"/>
  <c r="E609" i="6" s="1"/>
  <c r="D609" i="6"/>
  <c r="C609" i="6"/>
  <c r="E608" i="6"/>
  <c r="E607" i="6" s="1"/>
  <c r="D607" i="6"/>
  <c r="C607" i="6"/>
  <c r="E606" i="6"/>
  <c r="E605" i="6" s="1"/>
  <c r="D605" i="6"/>
  <c r="C605" i="6"/>
  <c r="E604" i="6"/>
  <c r="E603" i="6" s="1"/>
  <c r="E602" i="6"/>
  <c r="E601" i="6" s="1"/>
  <c r="F601" i="6"/>
  <c r="D601" i="6"/>
  <c r="C601" i="6"/>
  <c r="E600" i="6"/>
  <c r="E599" i="6" s="1"/>
  <c r="F599" i="6"/>
  <c r="D599" i="6"/>
  <c r="C599" i="6"/>
  <c r="E598" i="6"/>
  <c r="E597" i="6" s="1"/>
  <c r="D597" i="6"/>
  <c r="C597" i="6"/>
  <c r="E596" i="6"/>
  <c r="E595" i="6" s="1"/>
  <c r="D595" i="6"/>
  <c r="C595" i="6"/>
  <c r="E594" i="6"/>
  <c r="E593" i="6" s="1"/>
  <c r="D593" i="6"/>
  <c r="C593" i="6"/>
  <c r="F592" i="6"/>
  <c r="E591" i="6"/>
  <c r="D590" i="6"/>
  <c r="C590" i="6"/>
  <c r="F589" i="6"/>
  <c r="F588" i="6"/>
  <c r="E588" i="6"/>
  <c r="E587" i="6" s="1"/>
  <c r="D587" i="6"/>
  <c r="C587" i="6"/>
  <c r="E586" i="6"/>
  <c r="E585" i="6" s="1"/>
  <c r="D585" i="6"/>
  <c r="C585" i="6"/>
  <c r="E584" i="6"/>
  <c r="E583" i="6" s="1"/>
  <c r="D583" i="6"/>
  <c r="C583" i="6"/>
  <c r="F582" i="6"/>
  <c r="E582" i="6"/>
  <c r="E581" i="6" s="1"/>
  <c r="D581" i="6"/>
  <c r="C581" i="6"/>
  <c r="F580" i="6"/>
  <c r="E580" i="6"/>
  <c r="E579" i="6" s="1"/>
  <c r="D579" i="6"/>
  <c r="C579" i="6"/>
  <c r="F578" i="6"/>
  <c r="E578" i="6"/>
  <c r="E577" i="6" s="1"/>
  <c r="D577" i="6"/>
  <c r="C577" i="6"/>
  <c r="E576" i="6"/>
  <c r="E575" i="6" s="1"/>
  <c r="D575" i="6"/>
  <c r="C575" i="6"/>
  <c r="F574" i="6"/>
  <c r="E574" i="6"/>
  <c r="F573" i="6"/>
  <c r="E573" i="6"/>
  <c r="D571" i="6"/>
  <c r="C571" i="6"/>
  <c r="F569" i="6"/>
  <c r="F568" i="6" s="1"/>
  <c r="E569" i="6"/>
  <c r="E568" i="6" s="1"/>
  <c r="F567" i="6"/>
  <c r="E567" i="6"/>
  <c r="F566" i="6"/>
  <c r="E566" i="6"/>
  <c r="D564" i="6"/>
  <c r="C564" i="6"/>
  <c r="F562" i="6"/>
  <c r="E562" i="6"/>
  <c r="E561" i="6" s="1"/>
  <c r="D561" i="6"/>
  <c r="C561" i="6"/>
  <c r="F560" i="6"/>
  <c r="E560" i="6"/>
  <c r="D559" i="6"/>
  <c r="C559" i="6"/>
  <c r="F558" i="6"/>
  <c r="E558" i="6"/>
  <c r="E557" i="6" s="1"/>
  <c r="D557" i="6"/>
  <c r="C557" i="6"/>
  <c r="F556" i="6"/>
  <c r="F555" i="6" s="1"/>
  <c r="E556" i="6"/>
  <c r="E555" i="6" s="1"/>
  <c r="F554" i="6"/>
  <c r="E554" i="6"/>
  <c r="F553" i="6"/>
  <c r="E553" i="6"/>
  <c r="D551" i="6"/>
  <c r="C551" i="6"/>
  <c r="F549" i="6"/>
  <c r="E549" i="6"/>
  <c r="E548" i="6" s="1"/>
  <c r="F547" i="6"/>
  <c r="E547" i="6"/>
  <c r="F546" i="6"/>
  <c r="E546" i="6"/>
  <c r="D544" i="6"/>
  <c r="C544" i="6"/>
  <c r="C543" i="6" s="1"/>
  <c r="F542" i="6"/>
  <c r="E542" i="6"/>
  <c r="F541" i="6"/>
  <c r="E541" i="6"/>
  <c r="D539" i="6"/>
  <c r="C539" i="6"/>
  <c r="C538" i="6" s="1"/>
  <c r="F537" i="6"/>
  <c r="E537" i="6"/>
  <c r="F536" i="6"/>
  <c r="E536" i="6"/>
  <c r="D534" i="6"/>
  <c r="C534" i="6"/>
  <c r="C533" i="6" s="1"/>
  <c r="F532" i="6"/>
  <c r="E532" i="6"/>
  <c r="E531" i="6" s="1"/>
  <c r="F530" i="6"/>
  <c r="E530" i="6"/>
  <c r="D529" i="6"/>
  <c r="C529" i="6"/>
  <c r="F528" i="6"/>
  <c r="E528" i="6"/>
  <c r="F527" i="6"/>
  <c r="E527" i="6"/>
  <c r="F526" i="6"/>
  <c r="E526" i="6"/>
  <c r="D524" i="6"/>
  <c r="C524" i="6"/>
  <c r="C523" i="6" s="1"/>
  <c r="F522" i="6"/>
  <c r="E522" i="6"/>
  <c r="E521" i="6"/>
  <c r="D520" i="6"/>
  <c r="C520" i="6"/>
  <c r="E518" i="6"/>
  <c r="D517" i="6"/>
  <c r="C517" i="6"/>
  <c r="D515" i="6"/>
  <c r="C515" i="6"/>
  <c r="D514" i="6"/>
  <c r="C514" i="6"/>
  <c r="F512" i="6"/>
  <c r="E512" i="6"/>
  <c r="E511" i="6"/>
  <c r="D510" i="6"/>
  <c r="C510" i="6"/>
  <c r="F509" i="6"/>
  <c r="E509" i="6"/>
  <c r="E508" i="6"/>
  <c r="D507" i="6"/>
  <c r="C507" i="6"/>
  <c r="F506" i="6"/>
  <c r="E506" i="6"/>
  <c r="E505" i="6"/>
  <c r="D504" i="6"/>
  <c r="C504" i="6"/>
  <c r="D502" i="6"/>
  <c r="C502" i="6"/>
  <c r="D501" i="6"/>
  <c r="C501" i="6"/>
  <c r="E499" i="6"/>
  <c r="E498" i="6"/>
  <c r="E497" i="6"/>
  <c r="D495" i="6"/>
  <c r="C495" i="6"/>
  <c r="C494" i="6" s="1"/>
  <c r="E493" i="6"/>
  <c r="E492" i="6"/>
  <c r="E491" i="6"/>
  <c r="D489" i="6"/>
  <c r="C489" i="6"/>
  <c r="F487" i="6"/>
  <c r="E487" i="6"/>
  <c r="F486" i="6"/>
  <c r="E486" i="6"/>
  <c r="F485" i="6"/>
  <c r="E485" i="6"/>
  <c r="D483" i="6"/>
  <c r="C483" i="6"/>
  <c r="C482" i="6" s="1"/>
  <c r="F481" i="6"/>
  <c r="E481" i="6"/>
  <c r="F480" i="6"/>
  <c r="E480" i="6"/>
  <c r="D478" i="6"/>
  <c r="C478" i="6"/>
  <c r="F476" i="6"/>
  <c r="E476" i="6"/>
  <c r="F475" i="6"/>
  <c r="E475" i="6"/>
  <c r="F474" i="6"/>
  <c r="E474" i="6"/>
  <c r="D472" i="6"/>
  <c r="C472" i="6"/>
  <c r="C471" i="6" s="1"/>
  <c r="F470" i="6"/>
  <c r="E470" i="6"/>
  <c r="F469" i="6"/>
  <c r="E469" i="6"/>
  <c r="F468" i="6"/>
  <c r="E468" i="6"/>
  <c r="D466" i="6"/>
  <c r="C466" i="6"/>
  <c r="F464" i="6"/>
  <c r="E464" i="6"/>
  <c r="F463" i="6"/>
  <c r="E463" i="6"/>
  <c r="F462" i="6"/>
  <c r="E462" i="6"/>
  <c r="D460" i="6"/>
  <c r="C460" i="6"/>
  <c r="C459" i="6" s="1"/>
  <c r="D457" i="6"/>
  <c r="C457" i="6"/>
  <c r="D456" i="6"/>
  <c r="C456" i="6"/>
  <c r="F452" i="6"/>
  <c r="E452" i="6"/>
  <c r="F450" i="6"/>
  <c r="E450" i="6"/>
  <c r="D450" i="6"/>
  <c r="C450" i="6"/>
  <c r="F448" i="6"/>
  <c r="E448" i="6"/>
  <c r="E447" i="6"/>
  <c r="E446" i="6" s="1"/>
  <c r="E445" i="6"/>
  <c r="E444" i="6" s="1"/>
  <c r="E443" i="6"/>
  <c r="E442" i="6" s="1"/>
  <c r="E441" i="6"/>
  <c r="E440" i="6" s="1"/>
  <c r="D440" i="6"/>
  <c r="C440" i="6"/>
  <c r="E439" i="6"/>
  <c r="E438" i="6" s="1"/>
  <c r="D438" i="6"/>
  <c r="C438" i="6"/>
  <c r="E437" i="6"/>
  <c r="E436" i="6" s="1"/>
  <c r="D436" i="6"/>
  <c r="C436" i="6"/>
  <c r="E435" i="6"/>
  <c r="E434" i="6" s="1"/>
  <c r="E433" i="6"/>
  <c r="E432" i="6" s="1"/>
  <c r="F430" i="6"/>
  <c r="E431" i="6"/>
  <c r="E430" i="6" s="1"/>
  <c r="E429" i="6"/>
  <c r="E428" i="6" s="1"/>
  <c r="E427" i="6"/>
  <c r="E426" i="6" s="1"/>
  <c r="D426" i="6"/>
  <c r="C426" i="6"/>
  <c r="E424" i="6"/>
  <c r="E423" i="6" s="1"/>
  <c r="D423" i="6"/>
  <c r="C423" i="6"/>
  <c r="E422" i="6"/>
  <c r="E421" i="6" s="1"/>
  <c r="E420" i="6"/>
  <c r="E419" i="6" s="1"/>
  <c r="E418" i="6"/>
  <c r="E417" i="6" s="1"/>
  <c r="D417" i="6"/>
  <c r="C417" i="6"/>
  <c r="E416" i="6"/>
  <c r="E415" i="6" s="1"/>
  <c r="E414" i="6"/>
  <c r="E413" i="6" s="1"/>
  <c r="D413" i="6"/>
  <c r="C413" i="6"/>
  <c r="F412" i="6"/>
  <c r="E412" i="6"/>
  <c r="E411" i="6" s="1"/>
  <c r="E410" i="6"/>
  <c r="E408" i="6"/>
  <c r="E407" i="6" s="1"/>
  <c r="D407" i="6"/>
  <c r="C407" i="6"/>
  <c r="E406" i="6"/>
  <c r="E405" i="6" s="1"/>
  <c r="D405" i="6"/>
  <c r="C405" i="6"/>
  <c r="E404" i="6"/>
  <c r="E403" i="6" s="1"/>
  <c r="D403" i="6"/>
  <c r="C403" i="6"/>
  <c r="E402" i="6"/>
  <c r="D401" i="6"/>
  <c r="C401" i="6"/>
  <c r="E400" i="6"/>
  <c r="E399" i="6" s="1"/>
  <c r="E398" i="6"/>
  <c r="E397" i="6" s="1"/>
  <c r="D397" i="6"/>
  <c r="C397" i="6"/>
  <c r="E396" i="6"/>
  <c r="E395" i="6" s="1"/>
  <c r="E394" i="6"/>
  <c r="E392" i="6"/>
  <c r="E391" i="6" s="1"/>
  <c r="F389" i="6"/>
  <c r="E390" i="6"/>
  <c r="D389" i="6"/>
  <c r="C389" i="6"/>
  <c r="E388" i="6"/>
  <c r="E387" i="6" s="1"/>
  <c r="D387" i="6"/>
  <c r="C387" i="6"/>
  <c r="E386" i="6"/>
  <c r="E385" i="6" s="1"/>
  <c r="E384" i="6"/>
  <c r="E381" i="6"/>
  <c r="E380" i="6" s="1"/>
  <c r="D380" i="6"/>
  <c r="C380" i="6"/>
  <c r="E379" i="6"/>
  <c r="D378" i="6"/>
  <c r="C378" i="6"/>
  <c r="E377" i="6"/>
  <c r="E376" i="6" s="1"/>
  <c r="D376" i="6"/>
  <c r="C376" i="6"/>
  <c r="E375" i="6"/>
  <c r="E374" i="6" s="1"/>
  <c r="E373" i="6"/>
  <c r="E372" i="6" s="1"/>
  <c r="E371" i="6"/>
  <c r="E370" i="6" s="1"/>
  <c r="E369" i="6"/>
  <c r="E368" i="6" s="1"/>
  <c r="E367" i="6"/>
  <c r="E366" i="6" s="1"/>
  <c r="E365" i="6"/>
  <c r="E364" i="6" s="1"/>
  <c r="D364" i="6"/>
  <c r="C364" i="6"/>
  <c r="E361" i="6"/>
  <c r="E360" i="6" s="1"/>
  <c r="D360" i="6"/>
  <c r="C360" i="6"/>
  <c r="E359" i="6"/>
  <c r="E358" i="6" s="1"/>
  <c r="E357" i="6"/>
  <c r="E356" i="6" s="1"/>
  <c r="E355" i="6"/>
  <c r="E354" i="6" s="1"/>
  <c r="D354" i="6"/>
  <c r="C354" i="6"/>
  <c r="E352" i="6"/>
  <c r="E351" i="6" s="1"/>
  <c r="D351" i="6"/>
  <c r="C351" i="6"/>
  <c r="E350" i="6"/>
  <c r="E349" i="6" s="1"/>
  <c r="D349" i="6"/>
  <c r="C349" i="6"/>
  <c r="E348" i="6"/>
  <c r="E347" i="6" s="1"/>
  <c r="D347" i="6"/>
  <c r="C347" i="6"/>
  <c r="F346" i="6"/>
  <c r="E346" i="6"/>
  <c r="E345" i="6" s="1"/>
  <c r="F344" i="6"/>
  <c r="E344" i="6"/>
  <c r="E343" i="6" s="1"/>
  <c r="E342" i="6"/>
  <c r="E341" i="6" s="1"/>
  <c r="E340" i="6"/>
  <c r="E339" i="6" s="1"/>
  <c r="F338" i="6"/>
  <c r="E338" i="6"/>
  <c r="E337" i="6"/>
  <c r="E336" i="6" s="1"/>
  <c r="D336" i="6"/>
  <c r="C336" i="6"/>
  <c r="E334" i="6"/>
  <c r="E333" i="6" s="1"/>
  <c r="D333" i="6"/>
  <c r="C333" i="6"/>
  <c r="E332" i="6"/>
  <c r="D331" i="6"/>
  <c r="C331" i="6"/>
  <c r="E330" i="6"/>
  <c r="E329" i="6" s="1"/>
  <c r="E324" i="6"/>
  <c r="E323" i="6" s="1"/>
  <c r="D323" i="6"/>
  <c r="C323" i="6"/>
  <c r="E322" i="6"/>
  <c r="E321" i="6" s="1"/>
  <c r="C318" i="6"/>
  <c r="E316" i="6"/>
  <c r="E315" i="6" s="1"/>
  <c r="D315" i="6"/>
  <c r="C315" i="6"/>
  <c r="E314" i="6"/>
  <c r="E313" i="6" s="1"/>
  <c r="D313" i="6"/>
  <c r="C313" i="6"/>
  <c r="E312" i="6"/>
  <c r="E311" i="6" s="1"/>
  <c r="D311" i="6"/>
  <c r="C311" i="6"/>
  <c r="E310" i="6"/>
  <c r="E309" i="6" s="1"/>
  <c r="E308" i="6"/>
  <c r="E307" i="6" s="1"/>
  <c r="E306" i="6"/>
  <c r="E305" i="6" s="1"/>
  <c r="D305" i="6"/>
  <c r="C305" i="6"/>
  <c r="E304" i="6"/>
  <c r="E303" i="6" s="1"/>
  <c r="D303" i="6"/>
  <c r="C303" i="6"/>
  <c r="E302" i="6"/>
  <c r="E301" i="6" s="1"/>
  <c r="E299" i="6"/>
  <c r="E298" i="6"/>
  <c r="E297" i="6" s="1"/>
  <c r="E296" i="6"/>
  <c r="E294" i="6" s="1"/>
  <c r="D294" i="6"/>
  <c r="C294" i="6"/>
  <c r="E293" i="6"/>
  <c r="E291" i="6" s="1"/>
  <c r="D291" i="6"/>
  <c r="C291" i="6"/>
  <c r="E290" i="6"/>
  <c r="E289" i="6"/>
  <c r="D287" i="6"/>
  <c r="C287" i="6"/>
  <c r="E286" i="6"/>
  <c r="E285" i="6"/>
  <c r="D283" i="6"/>
  <c r="C283" i="6"/>
  <c r="E279" i="6"/>
  <c r="E278" i="6" s="1"/>
  <c r="E277" i="6"/>
  <c r="E276" i="6" s="1"/>
  <c r="E275" i="6"/>
  <c r="E274" i="6" s="1"/>
  <c r="D274" i="6"/>
  <c r="C274" i="6"/>
  <c r="E273" i="6"/>
  <c r="E272" i="6" s="1"/>
  <c r="E271" i="6"/>
  <c r="E270" i="6"/>
  <c r="D268" i="6"/>
  <c r="C268" i="6"/>
  <c r="C267" i="6" s="1"/>
  <c r="E266" i="6"/>
  <c r="E265" i="6" s="1"/>
  <c r="E264" i="6"/>
  <c r="E263" i="6" s="1"/>
  <c r="D263" i="6"/>
  <c r="C263" i="6"/>
  <c r="E262" i="6"/>
  <c r="E261" i="6" s="1"/>
  <c r="D261" i="6"/>
  <c r="C261" i="6"/>
  <c r="E260" i="6"/>
  <c r="E259" i="6" s="1"/>
  <c r="E258" i="6"/>
  <c r="E257" i="6" s="1"/>
  <c r="D257" i="6"/>
  <c r="C257" i="6"/>
  <c r="E256" i="6"/>
  <c r="E255" i="6" s="1"/>
  <c r="E254" i="6"/>
  <c r="E253" i="6" s="1"/>
  <c r="E252" i="6"/>
  <c r="E251" i="6" s="1"/>
  <c r="E250" i="6"/>
  <c r="E249" i="6" s="1"/>
  <c r="D249" i="6"/>
  <c r="C249" i="6"/>
  <c r="E248" i="6"/>
  <c r="E247" i="6" s="1"/>
  <c r="D247" i="6"/>
  <c r="C247" i="6"/>
  <c r="D239" i="6"/>
  <c r="C239" i="6"/>
  <c r="C238" i="6" s="1"/>
  <c r="E237" i="6"/>
  <c r="E236" i="6" s="1"/>
  <c r="D236" i="6"/>
  <c r="C236" i="6"/>
  <c r="D234" i="6"/>
  <c r="C234" i="6"/>
  <c r="C233" i="6" s="1"/>
  <c r="E232" i="6"/>
  <c r="E231" i="6" s="1"/>
  <c r="E230" i="6"/>
  <c r="D229" i="6"/>
  <c r="C229" i="6"/>
  <c r="D227" i="6"/>
  <c r="C227" i="6"/>
  <c r="C243" i="6" s="1"/>
  <c r="D226" i="6"/>
  <c r="C226" i="6"/>
  <c r="F224" i="6"/>
  <c r="D223" i="6"/>
  <c r="E222" i="6"/>
  <c r="F221" i="6"/>
  <c r="D221" i="6"/>
  <c r="F220" i="6"/>
  <c r="E220" i="6"/>
  <c r="E226" i="6" s="1"/>
  <c r="D219" i="6"/>
  <c r="C219" i="6"/>
  <c r="E212" i="6"/>
  <c r="E211" i="6" s="1"/>
  <c r="D211" i="6"/>
  <c r="C211" i="6"/>
  <c r="E210" i="6"/>
  <c r="E209" i="6" s="1"/>
  <c r="D209" i="6"/>
  <c r="C209" i="6"/>
  <c r="D207" i="6"/>
  <c r="F204" i="6"/>
  <c r="F207" i="6" s="1"/>
  <c r="F205" i="6" s="1"/>
  <c r="D202" i="6"/>
  <c r="E196" i="6"/>
  <c r="E195" i="6" s="1"/>
  <c r="E194" i="6"/>
  <c r="E193" i="6"/>
  <c r="E192" i="6"/>
  <c r="D191" i="6"/>
  <c r="C191" i="6"/>
  <c r="C198" i="6" s="1"/>
  <c r="F188" i="6"/>
  <c r="E188" i="6"/>
  <c r="D187" i="6"/>
  <c r="C187" i="6"/>
  <c r="D186" i="6"/>
  <c r="C186" i="6"/>
  <c r="E183" i="6"/>
  <c r="E182" i="6" s="1"/>
  <c r="D182" i="6"/>
  <c r="C182" i="6"/>
  <c r="E181" i="6"/>
  <c r="E180" i="6" s="1"/>
  <c r="D180" i="6"/>
  <c r="C180" i="6"/>
  <c r="D178" i="6"/>
  <c r="C178" i="6"/>
  <c r="E176" i="6"/>
  <c r="E168" i="6"/>
  <c r="D167" i="6"/>
  <c r="C167" i="6"/>
  <c r="D166" i="6"/>
  <c r="C166" i="6"/>
  <c r="C165" i="6" s="1"/>
  <c r="E164" i="6"/>
  <c r="E163" i="6" s="1"/>
  <c r="F163" i="6"/>
  <c r="D163" i="6"/>
  <c r="C163" i="6"/>
  <c r="E162" i="6"/>
  <c r="E161" i="6" s="1"/>
  <c r="D161" i="6"/>
  <c r="C161" i="6"/>
  <c r="E160" i="6"/>
  <c r="E159" i="6" s="1"/>
  <c r="E158" i="6"/>
  <c r="E157" i="6" s="1"/>
  <c r="E156" i="6"/>
  <c r="E155" i="6" s="1"/>
  <c r="E151" i="6"/>
  <c r="E150" i="6" s="1"/>
  <c r="E149" i="6"/>
  <c r="E148" i="6" s="1"/>
  <c r="D145" i="6"/>
  <c r="C145" i="6"/>
  <c r="F143" i="6"/>
  <c r="F146" i="6" s="1"/>
  <c r="E143" i="6"/>
  <c r="E142" i="6"/>
  <c r="E140" i="6"/>
  <c r="E139" i="6" s="1"/>
  <c r="D139" i="6"/>
  <c r="C139" i="6"/>
  <c r="E138" i="6"/>
  <c r="E137" i="6" s="1"/>
  <c r="D137" i="6"/>
  <c r="C137" i="6"/>
  <c r="E136" i="6"/>
  <c r="E135" i="6" s="1"/>
  <c r="E134" i="6"/>
  <c r="E133" i="6" s="1"/>
  <c r="D133" i="6"/>
  <c r="C133" i="6"/>
  <c r="E132" i="6"/>
  <c r="E131" i="6" s="1"/>
  <c r="D131" i="6"/>
  <c r="C131" i="6"/>
  <c r="E130" i="6"/>
  <c r="E129" i="6" s="1"/>
  <c r="E128" i="6"/>
  <c r="E127" i="6" s="1"/>
  <c r="D127" i="6"/>
  <c r="C127" i="6"/>
  <c r="E126" i="6"/>
  <c r="E125" i="6" s="1"/>
  <c r="E124" i="6"/>
  <c r="E123" i="6" s="1"/>
  <c r="D123" i="6"/>
  <c r="E122" i="6"/>
  <c r="E121" i="6" s="1"/>
  <c r="D119" i="6"/>
  <c r="C119" i="6"/>
  <c r="E117" i="6"/>
  <c r="D116" i="6"/>
  <c r="C116" i="6"/>
  <c r="E115" i="6"/>
  <c r="E114" i="6" s="1"/>
  <c r="D114" i="6"/>
  <c r="C114" i="6"/>
  <c r="E113" i="6"/>
  <c r="D112" i="6"/>
  <c r="C112" i="6"/>
  <c r="D110" i="6"/>
  <c r="C110" i="6"/>
  <c r="C109" i="6" s="1"/>
  <c r="E108" i="6"/>
  <c r="E107" i="6" s="1"/>
  <c r="D107" i="6"/>
  <c r="C107" i="6"/>
  <c r="E106" i="6"/>
  <c r="D103" i="6"/>
  <c r="C103" i="6"/>
  <c r="C171" i="6" s="1"/>
  <c r="F101" i="6"/>
  <c r="E101" i="6"/>
  <c r="E103" i="6" s="1"/>
  <c r="D100" i="6"/>
  <c r="C100" i="6"/>
  <c r="C102" i="6" s="1"/>
  <c r="D98" i="6"/>
  <c r="C98" i="6"/>
  <c r="C97" i="6" s="1"/>
  <c r="E96" i="6"/>
  <c r="E95" i="6" s="1"/>
  <c r="D95" i="6"/>
  <c r="C95" i="6"/>
  <c r="E94" i="6"/>
  <c r="D93" i="6"/>
  <c r="C93" i="6"/>
  <c r="D90" i="6"/>
  <c r="C90" i="6"/>
  <c r="E87" i="6"/>
  <c r="E90" i="6" s="1"/>
  <c r="E89" i="6" s="1"/>
  <c r="D86" i="6"/>
  <c r="C86" i="6"/>
  <c r="C89" i="6" s="1"/>
  <c r="D76" i="6"/>
  <c r="C76" i="6"/>
  <c r="D74" i="6"/>
  <c r="C74" i="6"/>
  <c r="E72" i="6"/>
  <c r="D71" i="6"/>
  <c r="C71" i="6"/>
  <c r="E70" i="6"/>
  <c r="E69" i="6" s="1"/>
  <c r="D69" i="6"/>
  <c r="C69" i="6"/>
  <c r="E68" i="6"/>
  <c r="E67" i="6" s="1"/>
  <c r="D67" i="6"/>
  <c r="C67" i="6"/>
  <c r="E66" i="6"/>
  <c r="E65" i="6"/>
  <c r="D64" i="6"/>
  <c r="C64" i="6"/>
  <c r="E63" i="6"/>
  <c r="E62" i="6"/>
  <c r="D61" i="6"/>
  <c r="C61" i="6"/>
  <c r="D59" i="6"/>
  <c r="C59" i="6"/>
  <c r="E58" i="6"/>
  <c r="E56" i="6"/>
  <c r="E55" i="6" s="1"/>
  <c r="E54" i="6"/>
  <c r="D53" i="6"/>
  <c r="C53" i="6"/>
  <c r="E51" i="6"/>
  <c r="E50" i="6" s="1"/>
  <c r="D50" i="6"/>
  <c r="C50" i="6"/>
  <c r="E49" i="6"/>
  <c r="E48" i="6"/>
  <c r="E46" i="6"/>
  <c r="E45" i="6"/>
  <c r="E43" i="6"/>
  <c r="E42" i="6" s="1"/>
  <c r="E40" i="6"/>
  <c r="E39" i="6"/>
  <c r="D38" i="6"/>
  <c r="C38" i="6"/>
  <c r="D35" i="6"/>
  <c r="C35" i="6"/>
  <c r="D34" i="6"/>
  <c r="C34" i="6"/>
  <c r="D32" i="6"/>
  <c r="C32" i="6"/>
  <c r="E30" i="6"/>
  <c r="E29" i="6" s="1"/>
  <c r="E28" i="6"/>
  <c r="E27" i="6" s="1"/>
  <c r="E25" i="6"/>
  <c r="E24" i="6"/>
  <c r="D23" i="6"/>
  <c r="C23" i="6"/>
  <c r="F22" i="6"/>
  <c r="E22" i="6"/>
  <c r="F21" i="6"/>
  <c r="E21" i="6"/>
  <c r="E18" i="6"/>
  <c r="E17" i="6"/>
  <c r="D16" i="6"/>
  <c r="C16" i="6"/>
  <c r="E15" i="6"/>
  <c r="E14" i="6"/>
  <c r="D13" i="6"/>
  <c r="C13" i="6"/>
  <c r="E12" i="6"/>
  <c r="E11" i="6" s="1"/>
  <c r="D11" i="6"/>
  <c r="E9" i="6"/>
  <c r="E8" i="6"/>
  <c r="D7" i="6"/>
  <c r="C7" i="6"/>
  <c r="E940" i="6" l="1"/>
  <c r="E939" i="6" s="1"/>
  <c r="D170" i="6"/>
  <c r="F223" i="6"/>
  <c r="F227" i="6"/>
  <c r="F243" i="6" s="1"/>
  <c r="D550" i="6"/>
  <c r="D563" i="6"/>
  <c r="D763" i="6"/>
  <c r="D812" i="6"/>
  <c r="D31" i="6"/>
  <c r="D97" i="6"/>
  <c r="D238" i="6"/>
  <c r="D267" i="6"/>
  <c r="D459" i="6"/>
  <c r="D465" i="6"/>
  <c r="D471" i="6"/>
  <c r="D477" i="6"/>
  <c r="D891" i="6"/>
  <c r="D907" i="6"/>
  <c r="D1011" i="6"/>
  <c r="D144" i="6"/>
  <c r="D538" i="6"/>
  <c r="D712" i="6"/>
  <c r="D758" i="6"/>
  <c r="D828" i="6"/>
  <c r="D843" i="6"/>
  <c r="D873" i="6"/>
  <c r="D882" i="6"/>
  <c r="D543" i="6"/>
  <c r="D570" i="6"/>
  <c r="D89" i="6"/>
  <c r="D482" i="6"/>
  <c r="D494" i="6"/>
  <c r="D911" i="6"/>
  <c r="D921" i="6"/>
  <c r="D939" i="6"/>
  <c r="D946" i="6"/>
  <c r="D958" i="6"/>
  <c r="E908" i="6"/>
  <c r="E907" i="6" s="1"/>
  <c r="F265" i="6"/>
  <c r="F294" i="6"/>
  <c r="F376" i="6"/>
  <c r="F380" i="6"/>
  <c r="F643" i="6"/>
  <c r="F727" i="6"/>
  <c r="F752" i="6"/>
  <c r="F751" i="6" s="1"/>
  <c r="F775" i="6"/>
  <c r="F803" i="6"/>
  <c r="F155" i="6"/>
  <c r="F178" i="6"/>
  <c r="F393" i="6"/>
  <c r="F401" i="6"/>
  <c r="F434" i="6"/>
  <c r="F529" i="6"/>
  <c r="F826" i="6"/>
  <c r="F835" i="6"/>
  <c r="F858" i="6"/>
  <c r="F860" i="6"/>
  <c r="F862" i="6"/>
  <c r="F912" i="6"/>
  <c r="F931" i="6"/>
  <c r="F973" i="6"/>
  <c r="F977" i="6"/>
  <c r="F121" i="6"/>
  <c r="F229" i="6"/>
  <c r="F278" i="6"/>
  <c r="F331" i="6"/>
  <c r="F442" i="6"/>
  <c r="F561" i="6"/>
  <c r="F593" i="6"/>
  <c r="F645" i="6"/>
  <c r="F647" i="6"/>
  <c r="F687" i="6"/>
  <c r="F691" i="6"/>
  <c r="F731" i="6"/>
  <c r="F793" i="6"/>
  <c r="F799" i="6"/>
  <c r="F813" i="6"/>
  <c r="F27" i="6"/>
  <c r="F42" i="6"/>
  <c r="F50" i="6"/>
  <c r="F53" i="6"/>
  <c r="F67" i="6"/>
  <c r="F69" i="6"/>
  <c r="F71" i="6"/>
  <c r="F103" i="6"/>
  <c r="F102" i="6" s="1"/>
  <c r="F105" i="6"/>
  <c r="F107" i="6"/>
  <c r="D243" i="6"/>
  <c r="F211" i="6"/>
  <c r="F231" i="6"/>
  <c r="F247" i="6"/>
  <c r="F249" i="6"/>
  <c r="F253" i="6"/>
  <c r="F263" i="6"/>
  <c r="F276" i="6"/>
  <c r="F309" i="6"/>
  <c r="F311" i="6"/>
  <c r="F315" i="6"/>
  <c r="F347" i="6"/>
  <c r="F349" i="6"/>
  <c r="F360" i="6"/>
  <c r="F405" i="6"/>
  <c r="F407" i="6"/>
  <c r="F440" i="6"/>
  <c r="C500" i="6"/>
  <c r="F575" i="6"/>
  <c r="F583" i="6"/>
  <c r="F585" i="6"/>
  <c r="F617" i="6"/>
  <c r="F619" i="6"/>
  <c r="F621" i="6"/>
  <c r="F625" i="6"/>
  <c r="F629" i="6"/>
  <c r="F700" i="6"/>
  <c r="F702" i="6"/>
  <c r="F704" i="6"/>
  <c r="F710" i="6"/>
  <c r="F744" i="6"/>
  <c r="F780" i="6"/>
  <c r="F805" i="6"/>
  <c r="F817" i="6"/>
  <c r="F819" i="6"/>
  <c r="F821" i="6"/>
  <c r="F883" i="6"/>
  <c r="F882" i="6" s="1"/>
  <c r="F29" i="6"/>
  <c r="F55" i="6"/>
  <c r="F95" i="6"/>
  <c r="F116" i="6"/>
  <c r="F239" i="6"/>
  <c r="F336" i="6"/>
  <c r="F370" i="6"/>
  <c r="F378" i="6"/>
  <c r="F409" i="6"/>
  <c r="F417" i="6"/>
  <c r="F446" i="6"/>
  <c r="F559" i="6"/>
  <c r="F597" i="6"/>
  <c r="F685" i="6"/>
  <c r="F689" i="6"/>
  <c r="F715" i="6"/>
  <c r="F719" i="6"/>
  <c r="F729" i="6"/>
  <c r="F736" i="6"/>
  <c r="F795" i="6"/>
  <c r="F133" i="6"/>
  <c r="F141" i="6"/>
  <c r="F167" i="6"/>
  <c r="F180" i="6"/>
  <c r="F195" i="6"/>
  <c r="F397" i="6"/>
  <c r="D680" i="6"/>
  <c r="F660" i="6"/>
  <c r="F656" i="6" s="1"/>
  <c r="C823" i="6"/>
  <c r="F839" i="6"/>
  <c r="F841" i="6"/>
  <c r="F966" i="6"/>
  <c r="E61" i="6"/>
  <c r="D317" i="6"/>
  <c r="E571" i="6"/>
  <c r="E570" i="6" s="1"/>
  <c r="F510" i="6"/>
  <c r="F551" i="6"/>
  <c r="F550" i="6" s="1"/>
  <c r="E922" i="6"/>
  <c r="E921" i="6" s="1"/>
  <c r="E483" i="6"/>
  <c r="E482" i="6" s="1"/>
  <c r="F44" i="6"/>
  <c r="E268" i="6"/>
  <c r="E267" i="6" s="1"/>
  <c r="F34" i="6"/>
  <c r="F23" i="6"/>
  <c r="F287" i="6"/>
  <c r="E544" i="6"/>
  <c r="E543" i="6" s="1"/>
  <c r="E772" i="6"/>
  <c r="C31" i="6"/>
  <c r="E283" i="6"/>
  <c r="F504" i="6"/>
  <c r="C513" i="6"/>
  <c r="F7" i="6"/>
  <c r="E64" i="6"/>
  <c r="E98" i="6"/>
  <c r="E97" i="6" s="1"/>
  <c r="F283" i="6"/>
  <c r="E460" i="6"/>
  <c r="E459" i="6" s="1"/>
  <c r="E504" i="6"/>
  <c r="F571" i="6"/>
  <c r="E654" i="6"/>
  <c r="C787" i="6"/>
  <c r="E931" i="6"/>
  <c r="E930" i="6" s="1"/>
  <c r="F187" i="6"/>
  <c r="F777" i="6"/>
  <c r="E287" i="6"/>
  <c r="F343" i="6"/>
  <c r="F421" i="6"/>
  <c r="E524" i="6"/>
  <c r="E523" i="6" s="1"/>
  <c r="F609" i="6"/>
  <c r="F639" i="6"/>
  <c r="F791" i="6"/>
  <c r="F810" i="6"/>
  <c r="E969" i="6"/>
  <c r="E968" i="6" s="1"/>
  <c r="E86" i="6"/>
  <c r="F61" i="6"/>
  <c r="F182" i="6"/>
  <c r="F261" i="6"/>
  <c r="F268" i="6"/>
  <c r="F495" i="6"/>
  <c r="D500" i="6"/>
  <c r="E636" i="6"/>
  <c r="F725" i="6"/>
  <c r="E846" i="6"/>
  <c r="E843" i="6" s="1"/>
  <c r="F995" i="6"/>
  <c r="F994" i="6" s="1"/>
  <c r="E777" i="6"/>
  <c r="E13" i="6"/>
  <c r="E23" i="6"/>
  <c r="E38" i="6"/>
  <c r="E47" i="6"/>
  <c r="E93" i="6"/>
  <c r="C225" i="6"/>
  <c r="E501" i="6"/>
  <c r="E710" i="6"/>
  <c r="E559" i="6"/>
  <c r="F641" i="6"/>
  <c r="F959" i="6"/>
  <c r="E7" i="6"/>
  <c r="E16" i="6"/>
  <c r="E20" i="6"/>
  <c r="F64" i="6"/>
  <c r="E100" i="6"/>
  <c r="F114" i="6"/>
  <c r="E221" i="6"/>
  <c r="F257" i="6"/>
  <c r="F323" i="6"/>
  <c r="F426" i="6"/>
  <c r="F438" i="6"/>
  <c r="F627" i="6"/>
  <c r="F717" i="6"/>
  <c r="E752" i="6"/>
  <c r="E751" i="6" s="1"/>
  <c r="E749" i="6"/>
  <c r="F824" i="6"/>
  <c r="F823" i="6" s="1"/>
  <c r="F815" i="6"/>
  <c r="E813" i="6"/>
  <c r="E812" i="6" s="1"/>
  <c r="E810" i="6"/>
  <c r="F834" i="6"/>
  <c r="F20" i="6"/>
  <c r="E44" i="6"/>
  <c r="F119" i="6"/>
  <c r="F137" i="6"/>
  <c r="F139" i="6"/>
  <c r="D205" i="6"/>
  <c r="F579" i="6"/>
  <c r="F664" i="6"/>
  <c r="E789" i="6"/>
  <c r="E852" i="6" s="1"/>
  <c r="F856" i="6"/>
  <c r="F940" i="6"/>
  <c r="F329" i="6"/>
  <c r="F191" i="6"/>
  <c r="F291" i="6"/>
  <c r="F413" i="6"/>
  <c r="E647" i="6"/>
  <c r="F706" i="6"/>
  <c r="F784" i="6"/>
  <c r="F801" i="6"/>
  <c r="F980" i="6"/>
  <c r="D1010" i="6"/>
  <c r="E507" i="6"/>
  <c r="E564" i="6"/>
  <c r="E563" i="6" s="1"/>
  <c r="F740" i="6"/>
  <c r="F333" i="6"/>
  <c r="F489" i="6"/>
  <c r="E534" i="6"/>
  <c r="E533" i="6" s="1"/>
  <c r="F587" i="6"/>
  <c r="C848" i="6"/>
  <c r="C847" i="6" s="1"/>
  <c r="F947" i="6"/>
  <c r="F351" i="6"/>
  <c r="F354" i="6"/>
  <c r="E389" i="6"/>
  <c r="E409" i="6"/>
  <c r="F423" i="6"/>
  <c r="E478" i="6"/>
  <c r="E477" i="6" s="1"/>
  <c r="E502" i="6"/>
  <c r="E551" i="6"/>
  <c r="E550" i="6" s="1"/>
  <c r="F590" i="6"/>
  <c r="F605" i="6"/>
  <c r="E621" i="6"/>
  <c r="F666" i="6"/>
  <c r="F670" i="6"/>
  <c r="F749" i="6"/>
  <c r="F756" i="6"/>
  <c r="F797" i="6"/>
  <c r="E834" i="6"/>
  <c r="E828" i="6" s="1"/>
  <c r="C865" i="6"/>
  <c r="C864" i="6" s="1"/>
  <c r="E975" i="6"/>
  <c r="E1004" i="6"/>
  <c r="F11" i="6"/>
  <c r="F274" i="6"/>
  <c r="E393" i="6"/>
  <c r="F595" i="6"/>
  <c r="F698" i="6"/>
  <c r="F693" i="6"/>
  <c r="F990" i="6"/>
  <c r="E35" i="6"/>
  <c r="F38" i="6"/>
  <c r="C81" i="6"/>
  <c r="C1009" i="6" s="1"/>
  <c r="F100" i="6"/>
  <c r="E112" i="6"/>
  <c r="F123" i="6"/>
  <c r="F159" i="6"/>
  <c r="F161" i="6"/>
  <c r="F175" i="6"/>
  <c r="C241" i="6"/>
  <c r="F234" i="6"/>
  <c r="F236" i="6"/>
  <c r="F303" i="6"/>
  <c r="F385" i="6"/>
  <c r="E401" i="6"/>
  <c r="F524" i="6"/>
  <c r="F611" i="6"/>
  <c r="F613" i="6"/>
  <c r="E685" i="6"/>
  <c r="F846" i="6"/>
  <c r="F13" i="6"/>
  <c r="F364" i="6"/>
  <c r="E520" i="6"/>
  <c r="E514" i="6"/>
  <c r="E693" i="6"/>
  <c r="F16" i="6"/>
  <c r="C79" i="6"/>
  <c r="F110" i="6"/>
  <c r="F112" i="6"/>
  <c r="C118" i="6"/>
  <c r="F125" i="6"/>
  <c r="F129" i="6"/>
  <c r="F131" i="6"/>
  <c r="F150" i="6"/>
  <c r="E166" i="6"/>
  <c r="E165" i="6" s="1"/>
  <c r="D241" i="6"/>
  <c r="F209" i="6"/>
  <c r="E219" i="6"/>
  <c r="E378" i="6"/>
  <c r="F466" i="6"/>
  <c r="F502" i="6"/>
  <c r="E510" i="6"/>
  <c r="F531" i="6"/>
  <c r="F539" i="6"/>
  <c r="F564" i="6"/>
  <c r="E729" i="6"/>
  <c r="F742" i="6"/>
  <c r="E788" i="6"/>
  <c r="E766" i="6"/>
  <c r="F766" i="6"/>
  <c r="E795" i="6"/>
  <c r="E145" i="6"/>
  <c r="E153" i="6"/>
  <c r="E152" i="6" s="1"/>
  <c r="F301" i="6"/>
  <c r="C477" i="6"/>
  <c r="E495" i="6"/>
  <c r="E494" i="6" s="1"/>
  <c r="F577" i="6"/>
  <c r="D746" i="6"/>
  <c r="D787" i="6"/>
  <c r="E466" i="6"/>
  <c r="E465" i="6" s="1"/>
  <c r="D513" i="6"/>
  <c r="F534" i="6"/>
  <c r="E539" i="6"/>
  <c r="E538" i="6" s="1"/>
  <c r="E656" i="6"/>
  <c r="E652" i="6" s="1"/>
  <c r="F747" i="6"/>
  <c r="E874" i="6"/>
  <c r="E873" i="6" s="1"/>
  <c r="E870" i="6"/>
  <c r="D900" i="6"/>
  <c r="C907" i="6"/>
  <c r="E457" i="6"/>
  <c r="E682" i="6" s="1"/>
  <c r="E472" i="6"/>
  <c r="E471" i="6" s="1"/>
  <c r="E700" i="6"/>
  <c r="E951" i="6"/>
  <c r="E950" i="6" s="1"/>
  <c r="E866" i="6"/>
  <c r="F658" i="6"/>
  <c r="F738" i="6"/>
  <c r="D851" i="6"/>
  <c r="D823" i="6"/>
  <c r="E911" i="6"/>
  <c r="E966" i="6"/>
  <c r="C1010" i="6"/>
  <c r="E980" i="6"/>
  <c r="E1010" i="6" s="1"/>
  <c r="F986" i="6"/>
  <c r="E633" i="6"/>
  <c r="E769" i="6"/>
  <c r="E808" i="6"/>
  <c r="E807" i="6" s="1"/>
  <c r="E973" i="6"/>
  <c r="E892" i="6"/>
  <c r="E891" i="6" s="1"/>
  <c r="E841" i="6"/>
  <c r="E858" i="6"/>
  <c r="E872" i="6"/>
  <c r="F951" i="6"/>
  <c r="F962" i="6"/>
  <c r="F981" i="6"/>
  <c r="C746" i="6"/>
  <c r="E824" i="6"/>
  <c r="E851" i="6" s="1"/>
  <c r="E819" i="6"/>
  <c r="E901" i="6"/>
  <c r="E900" i="6" s="1"/>
  <c r="F915" i="6"/>
  <c r="F969" i="6"/>
  <c r="D979" i="6"/>
  <c r="C77" i="6"/>
  <c r="C73" i="6" s="1"/>
  <c r="C57" i="6"/>
  <c r="F74" i="6"/>
  <c r="D102" i="6"/>
  <c r="F166" i="6"/>
  <c r="F157" i="6"/>
  <c r="D190" i="6"/>
  <c r="E234" i="6"/>
  <c r="F272" i="6"/>
  <c r="F297" i="6"/>
  <c r="F356" i="6"/>
  <c r="F374" i="6"/>
  <c r="F395" i="6"/>
  <c r="C680" i="6"/>
  <c r="C563" i="6"/>
  <c r="F32" i="6"/>
  <c r="F35" i="6"/>
  <c r="E32" i="6"/>
  <c r="E34" i="6"/>
  <c r="E76" i="6"/>
  <c r="E53" i="6"/>
  <c r="D77" i="6"/>
  <c r="D57" i="6"/>
  <c r="E71" i="6"/>
  <c r="E74" i="6"/>
  <c r="C170" i="6"/>
  <c r="C169" i="6" s="1"/>
  <c r="E102" i="6"/>
  <c r="E116" i="6"/>
  <c r="F127" i="6"/>
  <c r="E146" i="6"/>
  <c r="E171" i="6" s="1"/>
  <c r="E141" i="6"/>
  <c r="C144" i="6"/>
  <c r="D198" i="6"/>
  <c r="D225" i="6"/>
  <c r="E229" i="6"/>
  <c r="D233" i="6"/>
  <c r="E239" i="6"/>
  <c r="E238" i="6" s="1"/>
  <c r="F251" i="6"/>
  <c r="D281" i="6"/>
  <c r="F313" i="6"/>
  <c r="E331" i="6"/>
  <c r="F436" i="6"/>
  <c r="F444" i="6"/>
  <c r="F478" i="6"/>
  <c r="C673" i="6"/>
  <c r="C488" i="6"/>
  <c r="E105" i="6"/>
  <c r="E110" i="6"/>
  <c r="D118" i="6"/>
  <c r="F135" i="6"/>
  <c r="D165" i="6"/>
  <c r="E175" i="6"/>
  <c r="E191" i="6"/>
  <c r="E198" i="6" s="1"/>
  <c r="F226" i="6"/>
  <c r="F259" i="6"/>
  <c r="F366" i="6"/>
  <c r="F403" i="6"/>
  <c r="F411" i="6"/>
  <c r="F456" i="6"/>
  <c r="C465" i="6"/>
  <c r="F472" i="6"/>
  <c r="E529" i="6"/>
  <c r="F47" i="6"/>
  <c r="D79" i="6"/>
  <c r="D81" i="6"/>
  <c r="D109" i="6"/>
  <c r="E119" i="6"/>
  <c r="F145" i="6"/>
  <c r="F148" i="6"/>
  <c r="F153" i="6"/>
  <c r="E167" i="6"/>
  <c r="D171" i="6"/>
  <c r="E178" i="6"/>
  <c r="E187" i="6"/>
  <c r="E186" i="6" s="1"/>
  <c r="C242" i="6"/>
  <c r="C197" i="6"/>
  <c r="F219" i="6"/>
  <c r="F305" i="6"/>
  <c r="F321" i="6"/>
  <c r="E456" i="6"/>
  <c r="F339" i="6"/>
  <c r="F387" i="6"/>
  <c r="F419" i="6"/>
  <c r="F428" i="6"/>
  <c r="F483" i="6"/>
  <c r="F507" i="6"/>
  <c r="F501" i="6"/>
  <c r="F520" i="6"/>
  <c r="F615" i="6"/>
  <c r="F649" i="6"/>
  <c r="F674" i="6"/>
  <c r="D696" i="6"/>
  <c r="F713" i="6"/>
  <c r="E860" i="6"/>
  <c r="C190" i="6"/>
  <c r="F299" i="6"/>
  <c r="F307" i="6"/>
  <c r="F341" i="6"/>
  <c r="F358" i="6"/>
  <c r="C675" i="6"/>
  <c r="C681" i="6" s="1"/>
  <c r="F460" i="6"/>
  <c r="D488" i="6"/>
  <c r="D673" i="6"/>
  <c r="D533" i="6"/>
  <c r="F544" i="6"/>
  <c r="C550" i="6"/>
  <c r="E674" i="6"/>
  <c r="F557" i="6"/>
  <c r="F623" i="6"/>
  <c r="F631" i="6"/>
  <c r="F636" i="6"/>
  <c r="F668" i="6"/>
  <c r="E689" i="6"/>
  <c r="C852" i="6"/>
  <c r="C1014" i="6" s="1"/>
  <c r="C696" i="6"/>
  <c r="F708" i="6"/>
  <c r="E744" i="6"/>
  <c r="F868" i="6"/>
  <c r="F874" i="6"/>
  <c r="F872" i="6"/>
  <c r="F202" i="6"/>
  <c r="F255" i="6"/>
  <c r="C317" i="6"/>
  <c r="F391" i="6"/>
  <c r="F399" i="6"/>
  <c r="F415" i="6"/>
  <c r="F432" i="6"/>
  <c r="D675" i="6"/>
  <c r="D523" i="6"/>
  <c r="C652" i="6"/>
  <c r="E721" i="6"/>
  <c r="E734" i="6"/>
  <c r="E727" i="6"/>
  <c r="E733" i="6"/>
  <c r="F764" i="6"/>
  <c r="F761" i="6"/>
  <c r="C281" i="6"/>
  <c r="F457" i="6"/>
  <c r="F682" i="6" s="1"/>
  <c r="F345" i="6"/>
  <c r="F372" i="6"/>
  <c r="E489" i="6"/>
  <c r="F514" i="6"/>
  <c r="C570" i="6"/>
  <c r="F581" i="6"/>
  <c r="E590" i="6"/>
  <c r="F607" i="6"/>
  <c r="E697" i="6"/>
  <c r="E713" i="6"/>
  <c r="E712" i="6" s="1"/>
  <c r="F772" i="6"/>
  <c r="D852" i="6"/>
  <c r="E722" i="6"/>
  <c r="F733" i="6"/>
  <c r="F734" i="6"/>
  <c r="E761" i="6"/>
  <c r="F808" i="6"/>
  <c r="D865" i="6"/>
  <c r="C963" i="6"/>
  <c r="C961" i="6" s="1"/>
  <c r="C873" i="6"/>
  <c r="E947" i="6"/>
  <c r="F548" i="6"/>
  <c r="F603" i="6"/>
  <c r="F697" i="6"/>
  <c r="E747" i="6"/>
  <c r="F788" i="6"/>
  <c r="F789" i="6"/>
  <c r="F769" i="6"/>
  <c r="F782" i="6"/>
  <c r="F721" i="6"/>
  <c r="F722" i="6"/>
  <c r="E805" i="6"/>
  <c r="D807" i="6"/>
  <c r="E883" i="6"/>
  <c r="E867" i="6"/>
  <c r="E871" i="6"/>
  <c r="F944" i="6"/>
  <c r="D848" i="6"/>
  <c r="E868" i="6"/>
  <c r="F867" i="6"/>
  <c r="F871" i="6"/>
  <c r="F901" i="6"/>
  <c r="D914" i="6"/>
  <c r="D963" i="6"/>
  <c r="D930" i="6"/>
  <c r="D950" i="6"/>
  <c r="D968" i="6"/>
  <c r="E981" i="6"/>
  <c r="C1011" i="6"/>
  <c r="C979" i="6"/>
  <c r="E962" i="6"/>
  <c r="F866" i="6"/>
  <c r="F870" i="6"/>
  <c r="E869" i="6"/>
  <c r="F922" i="6"/>
  <c r="F1004" i="6"/>
  <c r="F984" i="6"/>
  <c r="F992" i="6"/>
  <c r="F869" i="6"/>
  <c r="C882" i="6"/>
  <c r="C828" i="6"/>
  <c r="E915" i="6"/>
  <c r="E914" i="6" s="1"/>
  <c r="E984" i="6"/>
  <c r="F988" i="6"/>
  <c r="E995" i="6"/>
  <c r="F892" i="6"/>
  <c r="F908" i="6"/>
  <c r="F171" i="6" l="1"/>
  <c r="E823" i="6"/>
  <c r="E281" i="6"/>
  <c r="E280" i="6" s="1"/>
  <c r="F680" i="6"/>
  <c r="F241" i="6"/>
  <c r="D455" i="6"/>
  <c r="D679" i="6" s="1"/>
  <c r="F465" i="6"/>
  <c r="F190" i="6"/>
  <c r="F238" i="6"/>
  <c r="F81" i="6"/>
  <c r="F1009" i="6" s="1"/>
  <c r="F533" i="6"/>
  <c r="F843" i="6"/>
  <c r="F1010" i="6"/>
  <c r="F958" i="6"/>
  <c r="F652" i="6"/>
  <c r="F186" i="6"/>
  <c r="F570" i="6"/>
  <c r="F812" i="6"/>
  <c r="F930" i="6"/>
  <c r="F1011" i="6"/>
  <c r="F109" i="6"/>
  <c r="F968" i="6"/>
  <c r="F950" i="6"/>
  <c r="F233" i="6"/>
  <c r="F267" i="6"/>
  <c r="F1005" i="6"/>
  <c r="F1003" i="6" s="1"/>
  <c r="F911" i="6"/>
  <c r="E979" i="6"/>
  <c r="C850" i="6"/>
  <c r="C849" i="6" s="1"/>
  <c r="F914" i="6"/>
  <c r="F654" i="6"/>
  <c r="F563" i="6"/>
  <c r="F118" i="6"/>
  <c r="F946" i="6"/>
  <c r="F488" i="6"/>
  <c r="F828" i="6"/>
  <c r="F851" i="6"/>
  <c r="F494" i="6"/>
  <c r="F177" i="6"/>
  <c r="E848" i="6"/>
  <c r="E847" i="6" s="1"/>
  <c r="F198" i="6"/>
  <c r="E500" i="6"/>
  <c r="E144" i="6"/>
  <c r="F281" i="6"/>
  <c r="F852" i="6"/>
  <c r="F1014" i="6" s="1"/>
  <c r="E787" i="6"/>
  <c r="F673" i="6"/>
  <c r="C240" i="6"/>
  <c r="F746" i="6"/>
  <c r="F939" i="6"/>
  <c r="F979" i="6"/>
  <c r="F538" i="6"/>
  <c r="C1012" i="6"/>
  <c r="C672" i="6"/>
  <c r="F523" i="6"/>
  <c r="E1014" i="6"/>
  <c r="E31" i="6"/>
  <c r="D169" i="6"/>
  <c r="F848" i="6"/>
  <c r="F900" i="6"/>
  <c r="F943" i="6"/>
  <c r="F891" i="6"/>
  <c r="F921" i="6"/>
  <c r="D847" i="6"/>
  <c r="E882" i="6"/>
  <c r="E963" i="6"/>
  <c r="E961" i="6" s="1"/>
  <c r="F787" i="6"/>
  <c r="F696" i="6"/>
  <c r="E946" i="6"/>
  <c r="D681" i="6"/>
  <c r="F963" i="6"/>
  <c r="F873" i="6"/>
  <c r="F459" i="6"/>
  <c r="F712" i="6"/>
  <c r="D850" i="6"/>
  <c r="F471" i="6"/>
  <c r="E109" i="6"/>
  <c r="D73" i="6"/>
  <c r="D82" i="6"/>
  <c r="F31" i="6"/>
  <c r="F907" i="6"/>
  <c r="D961" i="6"/>
  <c r="E1011" i="6"/>
  <c r="D864" i="6"/>
  <c r="E696" i="6"/>
  <c r="E673" i="6"/>
  <c r="E488" i="6"/>
  <c r="E746" i="6"/>
  <c r="F500" i="6"/>
  <c r="D1009" i="6"/>
  <c r="F225" i="6"/>
  <c r="E190" i="6"/>
  <c r="E170" i="6"/>
  <c r="E169" i="6" s="1"/>
  <c r="C82" i="6"/>
  <c r="F477" i="6"/>
  <c r="D280" i="6"/>
  <c r="D242" i="6"/>
  <c r="D197" i="6"/>
  <c r="E81" i="6"/>
  <c r="E1009" i="6" s="1"/>
  <c r="E233" i="6"/>
  <c r="E118" i="6"/>
  <c r="F865" i="6"/>
  <c r="F763" i="6"/>
  <c r="F543" i="6"/>
  <c r="E680" i="6"/>
  <c r="E177" i="6"/>
  <c r="E241" i="6"/>
  <c r="F144" i="6"/>
  <c r="E242" i="6"/>
  <c r="E197" i="6"/>
  <c r="E79" i="6"/>
  <c r="F165" i="6"/>
  <c r="F79" i="6"/>
  <c r="E1005" i="6"/>
  <c r="E994" i="6"/>
  <c r="E865" i="6"/>
  <c r="E864" i="6" s="1"/>
  <c r="F807" i="6"/>
  <c r="D1014" i="6"/>
  <c r="C455" i="6"/>
  <c r="C280" i="6"/>
  <c r="D672" i="6"/>
  <c r="F482" i="6"/>
  <c r="F152" i="6"/>
  <c r="D454" i="6" l="1"/>
  <c r="D1012" i="6"/>
  <c r="F280" i="6"/>
  <c r="F242" i="6"/>
  <c r="F1012" i="6" s="1"/>
  <c r="F197" i="6"/>
  <c r="F847" i="6"/>
  <c r="D1013" i="6"/>
  <c r="E1012" i="6"/>
  <c r="E1003" i="6"/>
  <c r="F864" i="6"/>
  <c r="D78" i="6"/>
  <c r="D678" i="6"/>
  <c r="D240" i="6"/>
  <c r="D1007" i="6"/>
  <c r="F961" i="6"/>
  <c r="C679" i="6"/>
  <c r="C454" i="6"/>
  <c r="C1013" i="6"/>
  <c r="C78" i="6"/>
  <c r="D849" i="6"/>
  <c r="F240" i="6" l="1"/>
  <c r="D1006" i="6"/>
  <c r="C678" i="6"/>
  <c r="C1007" i="6"/>
  <c r="C1006" i="6" s="1"/>
  <c r="E331" i="2" l="1"/>
  <c r="J572" i="3"/>
  <c r="J571" i="3" s="1"/>
  <c r="I572" i="3"/>
  <c r="I571" i="3" s="1"/>
  <c r="J559" i="3"/>
  <c r="J558" i="3" s="1"/>
  <c r="I559" i="3"/>
  <c r="I558" i="3" s="1"/>
  <c r="F504" i="4"/>
  <c r="F508" i="2"/>
  <c r="F677" i="3"/>
  <c r="J654" i="3"/>
  <c r="J641" i="3"/>
  <c r="J638" i="3"/>
  <c r="J280" i="3"/>
  <c r="J621" i="3"/>
  <c r="I621" i="3"/>
  <c r="J619" i="3"/>
  <c r="I619" i="3"/>
  <c r="J583" i="3"/>
  <c r="J581" i="3"/>
  <c r="J565" i="3"/>
  <c r="J563" i="3"/>
  <c r="J561" i="3"/>
  <c r="I561" i="3"/>
  <c r="J552" i="3"/>
  <c r="I552" i="3"/>
  <c r="F547" i="3"/>
  <c r="F542" i="3"/>
  <c r="F537" i="3"/>
  <c r="F875" i="3"/>
  <c r="F874" i="3"/>
  <c r="E874" i="3"/>
  <c r="F873" i="3"/>
  <c r="E873" i="3"/>
  <c r="F872" i="3"/>
  <c r="E872" i="3"/>
  <c r="F871" i="3"/>
  <c r="E871" i="3"/>
  <c r="E870" i="3"/>
  <c r="F870" i="3"/>
  <c r="F869" i="3"/>
  <c r="F459" i="3"/>
  <c r="E459" i="3"/>
  <c r="F460" i="3"/>
  <c r="E460" i="3"/>
  <c r="F190" i="3"/>
  <c r="E190" i="3"/>
  <c r="F181" i="3"/>
  <c r="E181" i="3"/>
  <c r="F868" i="3" l="1"/>
  <c r="J171" i="3"/>
  <c r="I171" i="3"/>
  <c r="F169" i="3"/>
  <c r="F148" i="3"/>
  <c r="F122" i="3"/>
  <c r="F93" i="3"/>
  <c r="I90" i="3"/>
  <c r="I93" i="3" s="1"/>
  <c r="F79" i="3"/>
  <c r="E79" i="3"/>
  <c r="F77" i="3"/>
  <c r="E77" i="3"/>
  <c r="F38" i="3"/>
  <c r="E38" i="3"/>
  <c r="F35" i="3"/>
  <c r="E35" i="3"/>
  <c r="F226" i="3"/>
  <c r="F224" i="3"/>
  <c r="F210" i="3"/>
  <c r="J207" i="3"/>
  <c r="J205" i="3" s="1"/>
  <c r="F205" i="3"/>
  <c r="J210" i="3" l="1"/>
  <c r="J208" i="3" s="1"/>
  <c r="F208" i="3"/>
  <c r="I17" i="3"/>
  <c r="F984" i="3" l="1"/>
  <c r="J984" i="3" s="1"/>
  <c r="J1014" i="3" s="1"/>
  <c r="F983" i="3"/>
  <c r="J983" i="3" s="1"/>
  <c r="J1013" i="3" s="1"/>
  <c r="J981" i="3"/>
  <c r="J54" i="3"/>
  <c r="I54" i="3"/>
  <c r="E37" i="3"/>
  <c r="J59" i="3"/>
  <c r="J43" i="3"/>
  <c r="J49" i="3"/>
  <c r="I43" i="3"/>
  <c r="F62" i="3"/>
  <c r="F14" i="3"/>
  <c r="J535" i="3" l="1"/>
  <c r="J534" i="3" s="1"/>
  <c r="I535" i="3"/>
  <c r="I534" i="3" s="1"/>
  <c r="J533" i="3"/>
  <c r="J532" i="3" s="1"/>
  <c r="I533" i="3"/>
  <c r="I532" i="3" s="1"/>
  <c r="G533" i="3"/>
  <c r="F532" i="3"/>
  <c r="E532" i="3"/>
  <c r="J531" i="3"/>
  <c r="I531" i="3"/>
  <c r="J530" i="3"/>
  <c r="I530" i="3"/>
  <c r="J529" i="3"/>
  <c r="I529" i="3"/>
  <c r="J525" i="3"/>
  <c r="I525" i="3"/>
  <c r="J524" i="3"/>
  <c r="I524" i="3"/>
  <c r="J521" i="3"/>
  <c r="I521" i="3"/>
  <c r="F518" i="3"/>
  <c r="F517" i="3"/>
  <c r="E518" i="3"/>
  <c r="E517" i="3"/>
  <c r="F520" i="3"/>
  <c r="E520" i="3"/>
  <c r="J515" i="3"/>
  <c r="I515" i="3"/>
  <c r="J514" i="3"/>
  <c r="I514" i="3"/>
  <c r="J512" i="3"/>
  <c r="I512" i="3"/>
  <c r="J511" i="3"/>
  <c r="I511" i="3"/>
  <c r="J509" i="3"/>
  <c r="J505" i="3" s="1"/>
  <c r="I509" i="3"/>
  <c r="I505" i="3" s="1"/>
  <c r="J508" i="3"/>
  <c r="J504" i="3" s="1"/>
  <c r="I508" i="3"/>
  <c r="J502" i="3"/>
  <c r="I502" i="3"/>
  <c r="J501" i="3"/>
  <c r="I501" i="3"/>
  <c r="J500" i="3"/>
  <c r="I500" i="3"/>
  <c r="G500" i="3"/>
  <c r="G501" i="3"/>
  <c r="G502" i="3"/>
  <c r="F498" i="3"/>
  <c r="F497" i="3" s="1"/>
  <c r="E498" i="3"/>
  <c r="E497" i="3" s="1"/>
  <c r="K502" i="3" l="1"/>
  <c r="G498" i="3"/>
  <c r="I517" i="3"/>
  <c r="J527" i="3"/>
  <c r="J517" i="3"/>
  <c r="G532" i="3"/>
  <c r="K534" i="3"/>
  <c r="K535" i="3"/>
  <c r="K532" i="3"/>
  <c r="G497" i="3"/>
  <c r="K533" i="3"/>
  <c r="I498" i="3"/>
  <c r="I497" i="3" s="1"/>
  <c r="J510" i="3"/>
  <c r="K531" i="3"/>
  <c r="K525" i="3"/>
  <c r="K530" i="3"/>
  <c r="K514" i="3"/>
  <c r="J498" i="3"/>
  <c r="J497" i="3" s="1"/>
  <c r="I513" i="3"/>
  <c r="K521" i="3"/>
  <c r="K524" i="3"/>
  <c r="K529" i="3"/>
  <c r="I527" i="3"/>
  <c r="I526" i="3" s="1"/>
  <c r="K509" i="3"/>
  <c r="K512" i="3"/>
  <c r="I523" i="3"/>
  <c r="K501" i="3"/>
  <c r="I507" i="3"/>
  <c r="K511" i="3"/>
  <c r="J523" i="3"/>
  <c r="K500" i="3"/>
  <c r="J507" i="3"/>
  <c r="K505" i="3"/>
  <c r="K508" i="3"/>
  <c r="I510" i="3"/>
  <c r="I504" i="3"/>
  <c r="I503" i="3" s="1"/>
  <c r="K515" i="3"/>
  <c r="J513" i="3"/>
  <c r="K517" i="3" l="1"/>
  <c r="K497" i="3"/>
  <c r="K510" i="3"/>
  <c r="K498" i="3"/>
  <c r="K513" i="3"/>
  <c r="K507" i="3"/>
  <c r="K523" i="3"/>
  <c r="J526" i="3"/>
  <c r="K526" i="3" s="1"/>
  <c r="K527" i="3"/>
  <c r="J503" i="3"/>
  <c r="K503" i="3" s="1"/>
  <c r="K504" i="3"/>
  <c r="J496" i="3" l="1"/>
  <c r="I496" i="3"/>
  <c r="J494" i="3"/>
  <c r="J495" i="3"/>
  <c r="I495" i="3"/>
  <c r="I494" i="3"/>
  <c r="J490" i="3"/>
  <c r="I490" i="3"/>
  <c r="J489" i="3"/>
  <c r="I489" i="3"/>
  <c r="J488" i="3"/>
  <c r="I488" i="3"/>
  <c r="J484" i="3"/>
  <c r="I484" i="3"/>
  <c r="J483" i="3"/>
  <c r="I483" i="3"/>
  <c r="J479" i="3"/>
  <c r="I479" i="3"/>
  <c r="J478" i="3"/>
  <c r="I478" i="3"/>
  <c r="J477" i="3"/>
  <c r="I477" i="3"/>
  <c r="J473" i="3"/>
  <c r="I473" i="3"/>
  <c r="J472" i="3"/>
  <c r="I472" i="3"/>
  <c r="J471" i="3"/>
  <c r="I471" i="3"/>
  <c r="J467" i="3"/>
  <c r="I467" i="3"/>
  <c r="J466" i="3"/>
  <c r="I466" i="3"/>
  <c r="J465" i="3"/>
  <c r="I465" i="3"/>
  <c r="F321" i="3"/>
  <c r="E321" i="3"/>
  <c r="J463" i="3" l="1"/>
  <c r="J475" i="3"/>
  <c r="J481" i="3"/>
  <c r="J486" i="3"/>
  <c r="J469" i="3"/>
  <c r="K471" i="3"/>
  <c r="K467" i="3"/>
  <c r="K472" i="3"/>
  <c r="K479" i="3"/>
  <c r="K484" i="3"/>
  <c r="K489" i="3"/>
  <c r="K496" i="3"/>
  <c r="K494" i="3"/>
  <c r="K466" i="3"/>
  <c r="K495" i="3"/>
  <c r="K473" i="3"/>
  <c r="K478" i="3"/>
  <c r="K483" i="3"/>
  <c r="K488" i="3"/>
  <c r="K490" i="3"/>
  <c r="K465" i="3"/>
  <c r="K477" i="3"/>
  <c r="I463" i="3"/>
  <c r="J492" i="3"/>
  <c r="I492" i="3"/>
  <c r="I486" i="3"/>
  <c r="I485" i="3" s="1"/>
  <c r="I481" i="3"/>
  <c r="I480" i="3" s="1"/>
  <c r="I475" i="3"/>
  <c r="I474" i="3" s="1"/>
  <c r="I469" i="3"/>
  <c r="I468" i="3" s="1"/>
  <c r="J319" i="3"/>
  <c r="I319" i="3"/>
  <c r="I318" i="3" s="1"/>
  <c r="F318" i="3"/>
  <c r="E318" i="3"/>
  <c r="J317" i="3"/>
  <c r="J316" i="3" s="1"/>
  <c r="I317" i="3"/>
  <c r="I316" i="3" s="1"/>
  <c r="E316" i="3"/>
  <c r="J315" i="3"/>
  <c r="I315" i="3"/>
  <c r="I314" i="3" s="1"/>
  <c r="F314" i="3"/>
  <c r="E314" i="3"/>
  <c r="J313" i="3"/>
  <c r="I313" i="3"/>
  <c r="I312" i="3" s="1"/>
  <c r="J311" i="3"/>
  <c r="J310" i="3" s="1"/>
  <c r="I311" i="3"/>
  <c r="I310" i="3" s="1"/>
  <c r="J309" i="3"/>
  <c r="I309" i="3"/>
  <c r="I308" i="3" s="1"/>
  <c r="F308" i="3"/>
  <c r="E308" i="3"/>
  <c r="J307" i="3"/>
  <c r="I307" i="3"/>
  <c r="I306" i="3" s="1"/>
  <c r="F306" i="3"/>
  <c r="E306" i="3"/>
  <c r="J305" i="3"/>
  <c r="I305" i="3"/>
  <c r="I304" i="3" s="1"/>
  <c r="J303" i="3"/>
  <c r="I303" i="3"/>
  <c r="I302" i="3" s="1"/>
  <c r="J301" i="3"/>
  <c r="I301" i="3"/>
  <c r="I300" i="3" s="1"/>
  <c r="J299" i="3"/>
  <c r="J297" i="3" s="1"/>
  <c r="I299" i="3"/>
  <c r="I297" i="3" s="1"/>
  <c r="J296" i="3"/>
  <c r="I296" i="3"/>
  <c r="I294" i="3" s="1"/>
  <c r="J293" i="3"/>
  <c r="I293" i="3"/>
  <c r="J292" i="3"/>
  <c r="I292" i="3"/>
  <c r="J267" i="3"/>
  <c r="J290" i="3" l="1"/>
  <c r="I491" i="3"/>
  <c r="I462" i="3"/>
  <c r="K296" i="3"/>
  <c r="J468" i="3"/>
  <c r="K468" i="3" s="1"/>
  <c r="K469" i="3"/>
  <c r="J480" i="3"/>
  <c r="K480" i="3" s="1"/>
  <c r="K481" i="3"/>
  <c r="J491" i="3"/>
  <c r="K492" i="3"/>
  <c r="J462" i="3"/>
  <c r="K463" i="3"/>
  <c r="J474" i="3"/>
  <c r="K474" i="3" s="1"/>
  <c r="K475" i="3"/>
  <c r="J485" i="3"/>
  <c r="K485" i="3" s="1"/>
  <c r="K486" i="3"/>
  <c r="K319" i="3"/>
  <c r="K313" i="3"/>
  <c r="K315" i="3"/>
  <c r="J294" i="3"/>
  <c r="K294" i="3" s="1"/>
  <c r="K297" i="3"/>
  <c r="K311" i="3"/>
  <c r="K310" i="3"/>
  <c r="K293" i="3"/>
  <c r="K316" i="3"/>
  <c r="J318" i="3"/>
  <c r="K318" i="3" s="1"/>
  <c r="K299" i="3"/>
  <c r="J312" i="3"/>
  <c r="K312" i="3" s="1"/>
  <c r="J314" i="3"/>
  <c r="K314" i="3" s="1"/>
  <c r="K317" i="3"/>
  <c r="K303" i="3"/>
  <c r="K305" i="3"/>
  <c r="K307" i="3"/>
  <c r="K309" i="3"/>
  <c r="J304" i="3"/>
  <c r="K304" i="3" s="1"/>
  <c r="J306" i="3"/>
  <c r="K306" i="3" s="1"/>
  <c r="J308" i="3"/>
  <c r="K308" i="3" s="1"/>
  <c r="J302" i="3"/>
  <c r="K302" i="3" s="1"/>
  <c r="K292" i="3"/>
  <c r="K301" i="3"/>
  <c r="J300" i="3"/>
  <c r="K300" i="3" s="1"/>
  <c r="I290" i="3"/>
  <c r="K290" i="3" s="1"/>
  <c r="K491" i="3" l="1"/>
  <c r="K462" i="3"/>
  <c r="E677" i="3"/>
  <c r="J674" i="3"/>
  <c r="J673" i="3" s="1"/>
  <c r="I674" i="3"/>
  <c r="I673" i="3" s="1"/>
  <c r="F673" i="3"/>
  <c r="F671" i="3"/>
  <c r="E673" i="3"/>
  <c r="J450" i="3"/>
  <c r="J449" i="3" s="1"/>
  <c r="I450" i="3"/>
  <c r="J448" i="3"/>
  <c r="J447" i="3" s="1"/>
  <c r="I448" i="3"/>
  <c r="J446" i="3"/>
  <c r="J445" i="3" s="1"/>
  <c r="I446" i="3"/>
  <c r="J444" i="3"/>
  <c r="J443" i="3" s="1"/>
  <c r="I444" i="3"/>
  <c r="F443" i="3"/>
  <c r="E443" i="3"/>
  <c r="J442" i="3"/>
  <c r="J441" i="3" s="1"/>
  <c r="I442" i="3"/>
  <c r="F441" i="3"/>
  <c r="E441" i="3"/>
  <c r="J440" i="3"/>
  <c r="J439" i="3" s="1"/>
  <c r="I440" i="3"/>
  <c r="F439" i="3"/>
  <c r="E439" i="3"/>
  <c r="K442" i="3" l="1"/>
  <c r="K444" i="3"/>
  <c r="K446" i="3"/>
  <c r="K448" i="3"/>
  <c r="K450" i="3"/>
  <c r="K440" i="3"/>
  <c r="K673" i="3"/>
  <c r="I439" i="3"/>
  <c r="K439" i="3" s="1"/>
  <c r="I441" i="3"/>
  <c r="K441" i="3" s="1"/>
  <c r="K674" i="3"/>
  <c r="I443" i="3"/>
  <c r="K443" i="3" s="1"/>
  <c r="I445" i="3"/>
  <c r="K445" i="3" s="1"/>
  <c r="I447" i="3"/>
  <c r="K447" i="3" s="1"/>
  <c r="I449" i="3"/>
  <c r="K449" i="3" s="1"/>
  <c r="J963" i="3"/>
  <c r="J922" i="3"/>
  <c r="G891" i="3"/>
  <c r="J672" i="3"/>
  <c r="J671" i="3" s="1"/>
  <c r="I672" i="3"/>
  <c r="I671" i="3" s="1"/>
  <c r="E671" i="3"/>
  <c r="J670" i="3"/>
  <c r="J669" i="3" s="1"/>
  <c r="E669" i="3"/>
  <c r="I670" i="3"/>
  <c r="I669" i="3" s="1"/>
  <c r="J668" i="3"/>
  <c r="J667" i="3" s="1"/>
  <c r="I668" i="3"/>
  <c r="I667" i="3" s="1"/>
  <c r="F667" i="3"/>
  <c r="E667" i="3"/>
  <c r="K666" i="3"/>
  <c r="J665" i="3"/>
  <c r="K665" i="3" s="1"/>
  <c r="I665" i="3"/>
  <c r="F665" i="3"/>
  <c r="E665" i="3"/>
  <c r="J664" i="3"/>
  <c r="I664" i="3"/>
  <c r="I663" i="3" s="1"/>
  <c r="F663" i="3"/>
  <c r="E663" i="3"/>
  <c r="J662" i="3"/>
  <c r="J661" i="3" s="1"/>
  <c r="I662" i="3"/>
  <c r="I661" i="3" s="1"/>
  <c r="F661" i="3"/>
  <c r="E661" i="3"/>
  <c r="J438" i="3"/>
  <c r="J437" i="3" s="1"/>
  <c r="I438" i="3"/>
  <c r="I437" i="3" s="1"/>
  <c r="J436" i="3"/>
  <c r="J435" i="3" s="1"/>
  <c r="I436" i="3"/>
  <c r="J434" i="3"/>
  <c r="J433" i="3" s="1"/>
  <c r="I434" i="3"/>
  <c r="J432" i="3"/>
  <c r="I432" i="3"/>
  <c r="I431" i="3" s="1"/>
  <c r="J430" i="3"/>
  <c r="I430" i="3"/>
  <c r="I429" i="3" s="1"/>
  <c r="F429" i="3"/>
  <c r="E429" i="3"/>
  <c r="J427" i="3"/>
  <c r="J426" i="3" s="1"/>
  <c r="I427" i="3"/>
  <c r="I426" i="3" s="1"/>
  <c r="F426" i="3"/>
  <c r="E426" i="3"/>
  <c r="J425" i="3"/>
  <c r="J424" i="3" s="1"/>
  <c r="I425" i="3"/>
  <c r="I424" i="3" s="1"/>
  <c r="J423" i="3"/>
  <c r="J422" i="3" s="1"/>
  <c r="I423" i="3"/>
  <c r="I422" i="3" s="1"/>
  <c r="J421" i="3"/>
  <c r="J420" i="3" s="1"/>
  <c r="I421" i="3"/>
  <c r="I420" i="3" s="1"/>
  <c r="F420" i="3"/>
  <c r="E420" i="3"/>
  <c r="J663" i="3" l="1"/>
  <c r="K669" i="3"/>
  <c r="K670" i="3"/>
  <c r="K667" i="3"/>
  <c r="K671" i="3"/>
  <c r="K434" i="3"/>
  <c r="K436" i="3"/>
  <c r="K668" i="3"/>
  <c r="K672" i="3"/>
  <c r="I435" i="3"/>
  <c r="K435" i="3" s="1"/>
  <c r="K437" i="3"/>
  <c r="K661" i="3"/>
  <c r="K663" i="3"/>
  <c r="K438" i="3"/>
  <c r="K662" i="3"/>
  <c r="K664" i="3"/>
  <c r="K432" i="3"/>
  <c r="K430" i="3"/>
  <c r="J431" i="3"/>
  <c r="K431" i="3" s="1"/>
  <c r="I433" i="3"/>
  <c r="K433" i="3" s="1"/>
  <c r="K423" i="3"/>
  <c r="K422" i="3"/>
  <c r="K426" i="3"/>
  <c r="J429" i="3"/>
  <c r="K429" i="3" s="1"/>
  <c r="K424" i="3"/>
  <c r="K420" i="3"/>
  <c r="K421" i="3"/>
  <c r="K425" i="3"/>
  <c r="K427" i="3"/>
  <c r="G921" i="3"/>
  <c r="J660" i="3"/>
  <c r="I660" i="3"/>
  <c r="I659" i="3" s="1"/>
  <c r="F659" i="3"/>
  <c r="F655" i="3" s="1"/>
  <c r="E659" i="3"/>
  <c r="E655" i="3" s="1"/>
  <c r="J658" i="3"/>
  <c r="I658" i="3"/>
  <c r="I657" i="3" s="1"/>
  <c r="G658" i="3"/>
  <c r="F657" i="3"/>
  <c r="E657" i="3"/>
  <c r="J656" i="3"/>
  <c r="I656" i="3"/>
  <c r="K653" i="3"/>
  <c r="K654" i="3"/>
  <c r="J652" i="3"/>
  <c r="I652" i="3"/>
  <c r="F652" i="3"/>
  <c r="E652" i="3"/>
  <c r="J651" i="3"/>
  <c r="I651" i="3"/>
  <c r="I650" i="3" s="1"/>
  <c r="G651" i="3"/>
  <c r="F650" i="3"/>
  <c r="E650" i="3"/>
  <c r="J649" i="3"/>
  <c r="J648" i="3" s="1"/>
  <c r="I649" i="3"/>
  <c r="I648" i="3" s="1"/>
  <c r="F648" i="3"/>
  <c r="E648" i="3"/>
  <c r="J647" i="3"/>
  <c r="I647" i="3"/>
  <c r="I646" i="3" s="1"/>
  <c r="G647" i="3"/>
  <c r="F646" i="3"/>
  <c r="E646" i="3"/>
  <c r="J645" i="3"/>
  <c r="J644" i="3" s="1"/>
  <c r="I645" i="3"/>
  <c r="I644" i="3" s="1"/>
  <c r="F644" i="3"/>
  <c r="E644" i="3"/>
  <c r="J643" i="3"/>
  <c r="J642" i="3" s="1"/>
  <c r="I643" i="3"/>
  <c r="I642" i="3" s="1"/>
  <c r="F642" i="3"/>
  <c r="E642" i="3"/>
  <c r="I641" i="3"/>
  <c r="J640" i="3"/>
  <c r="J639" i="3" s="1"/>
  <c r="I640" i="3"/>
  <c r="J636" i="3"/>
  <c r="I638" i="3"/>
  <c r="I637" i="3"/>
  <c r="K637" i="3" s="1"/>
  <c r="J635" i="3"/>
  <c r="J634" i="3" s="1"/>
  <c r="I635" i="3"/>
  <c r="I634" i="3" s="1"/>
  <c r="J633" i="3"/>
  <c r="J632" i="3" s="1"/>
  <c r="I633" i="3"/>
  <c r="F632" i="3"/>
  <c r="E632" i="3"/>
  <c r="J631" i="3"/>
  <c r="J630" i="3" s="1"/>
  <c r="I631" i="3"/>
  <c r="F630" i="3"/>
  <c r="E630" i="3"/>
  <c r="J629" i="3"/>
  <c r="J628" i="3" s="1"/>
  <c r="I629" i="3"/>
  <c r="F628" i="3"/>
  <c r="E628" i="3"/>
  <c r="I677" i="3" l="1"/>
  <c r="K658" i="3"/>
  <c r="J646" i="3"/>
  <c r="J677" i="3"/>
  <c r="J659" i="3"/>
  <c r="J655" i="3" s="1"/>
  <c r="K651" i="3"/>
  <c r="K652" i="3"/>
  <c r="G657" i="3"/>
  <c r="G646" i="3"/>
  <c r="G650" i="3"/>
  <c r="K646" i="3"/>
  <c r="J650" i="3"/>
  <c r="K650" i="3" s="1"/>
  <c r="J657" i="3"/>
  <c r="K657" i="3" s="1"/>
  <c r="K638" i="3"/>
  <c r="K660" i="3"/>
  <c r="I655" i="3"/>
  <c r="K656" i="3"/>
  <c r="K647" i="3"/>
  <c r="K648" i="3"/>
  <c r="K649" i="3"/>
  <c r="I639" i="3"/>
  <c r="K641" i="3"/>
  <c r="K642" i="3"/>
  <c r="K644" i="3"/>
  <c r="K643" i="3"/>
  <c r="K645" i="3"/>
  <c r="K640" i="3"/>
  <c r="I636" i="3"/>
  <c r="K636" i="3" s="1"/>
  <c r="K629" i="3"/>
  <c r="K631" i="3"/>
  <c r="K633" i="3"/>
  <c r="I630" i="3"/>
  <c r="K630" i="3" s="1"/>
  <c r="I628" i="3"/>
  <c r="K628" i="3" s="1"/>
  <c r="I632" i="3"/>
  <c r="K632" i="3" s="1"/>
  <c r="K634" i="3"/>
  <c r="K635" i="3"/>
  <c r="J419" i="3"/>
  <c r="J418" i="3" s="1"/>
  <c r="I419" i="3"/>
  <c r="J417" i="3"/>
  <c r="J416" i="3" s="1"/>
  <c r="I417" i="3"/>
  <c r="I416" i="3" s="1"/>
  <c r="F416" i="3"/>
  <c r="E416" i="3"/>
  <c r="J415" i="3"/>
  <c r="J414" i="3" s="1"/>
  <c r="I415" i="3"/>
  <c r="I414" i="3" s="1"/>
  <c r="J413" i="3"/>
  <c r="J412" i="3" s="1"/>
  <c r="I413" i="3"/>
  <c r="I412" i="3" s="1"/>
  <c r="J411" i="3"/>
  <c r="I411" i="3"/>
  <c r="I410" i="3" s="1"/>
  <c r="F410" i="3"/>
  <c r="E410" i="3"/>
  <c r="J409" i="3"/>
  <c r="I409" i="3"/>
  <c r="I408" i="3" s="1"/>
  <c r="F408" i="3"/>
  <c r="E408" i="3"/>
  <c r="J407" i="3"/>
  <c r="I407" i="3"/>
  <c r="I406" i="3" s="1"/>
  <c r="F406" i="3"/>
  <c r="E406" i="3"/>
  <c r="J405" i="3"/>
  <c r="I405" i="3"/>
  <c r="I404" i="3" s="1"/>
  <c r="F404" i="3"/>
  <c r="E404" i="3"/>
  <c r="J403" i="3"/>
  <c r="I403" i="3"/>
  <c r="I402" i="3" s="1"/>
  <c r="J401" i="3"/>
  <c r="I401" i="3"/>
  <c r="I400" i="3" s="1"/>
  <c r="G401" i="3"/>
  <c r="F400" i="3"/>
  <c r="E400" i="3"/>
  <c r="K677" i="3" l="1"/>
  <c r="K659" i="3"/>
  <c r="G400" i="3"/>
  <c r="K655" i="3"/>
  <c r="K639" i="3"/>
  <c r="K419" i="3"/>
  <c r="I418" i="3"/>
  <c r="K418" i="3" s="1"/>
  <c r="K414" i="3"/>
  <c r="K416" i="3"/>
  <c r="K415" i="3"/>
  <c r="K417" i="3"/>
  <c r="K412" i="3"/>
  <c r="K413" i="3"/>
  <c r="K403" i="3"/>
  <c r="K405" i="3"/>
  <c r="K407" i="3"/>
  <c r="K409" i="3"/>
  <c r="K411" i="3"/>
  <c r="K401" i="3"/>
  <c r="J400" i="3"/>
  <c r="K400" i="3" s="1"/>
  <c r="J402" i="3"/>
  <c r="K402" i="3" s="1"/>
  <c r="J404" i="3"/>
  <c r="K404" i="3" s="1"/>
  <c r="J406" i="3"/>
  <c r="K406" i="3" s="1"/>
  <c r="J408" i="3"/>
  <c r="K408" i="3" s="1"/>
  <c r="J410" i="3"/>
  <c r="K410" i="3" s="1"/>
  <c r="J399" i="3"/>
  <c r="J398" i="3" s="1"/>
  <c r="I399" i="3"/>
  <c r="I398" i="3" s="1"/>
  <c r="J397" i="3"/>
  <c r="J396" i="3" s="1"/>
  <c r="I397" i="3"/>
  <c r="I396" i="3" s="1"/>
  <c r="J395" i="3"/>
  <c r="J394" i="3" s="1"/>
  <c r="I395" i="3"/>
  <c r="I394" i="3" s="1"/>
  <c r="J393" i="3"/>
  <c r="J392" i="3" s="1"/>
  <c r="I393" i="3"/>
  <c r="I392" i="3" s="1"/>
  <c r="G393" i="3"/>
  <c r="F392" i="3"/>
  <c r="E392" i="3"/>
  <c r="J391" i="3"/>
  <c r="J390" i="3" s="1"/>
  <c r="I391" i="3"/>
  <c r="G391" i="3"/>
  <c r="F390" i="3"/>
  <c r="E390" i="3"/>
  <c r="J389" i="3"/>
  <c r="I389" i="3"/>
  <c r="I388" i="3" s="1"/>
  <c r="J387" i="3"/>
  <c r="I387" i="3"/>
  <c r="K386" i="3"/>
  <c r="J384" i="3"/>
  <c r="J383" i="3" s="1"/>
  <c r="I384" i="3"/>
  <c r="G384" i="3"/>
  <c r="F383" i="3"/>
  <c r="E383" i="3"/>
  <c r="J382" i="3"/>
  <c r="J381" i="3" s="1"/>
  <c r="I382" i="3"/>
  <c r="I381" i="3" s="1"/>
  <c r="G382" i="3"/>
  <c r="F381" i="3"/>
  <c r="E381" i="3"/>
  <c r="J380" i="3"/>
  <c r="J379" i="3" s="1"/>
  <c r="I380" i="3"/>
  <c r="G380" i="3"/>
  <c r="F379" i="3"/>
  <c r="E379" i="3"/>
  <c r="G392" i="3" l="1"/>
  <c r="G379" i="3"/>
  <c r="G390" i="3"/>
  <c r="G381" i="3"/>
  <c r="K396" i="3"/>
  <c r="K391" i="3"/>
  <c r="K397" i="3"/>
  <c r="K398" i="3"/>
  <c r="K394" i="3"/>
  <c r="K395" i="3"/>
  <c r="K399" i="3"/>
  <c r="G383" i="3"/>
  <c r="K389" i="3"/>
  <c r="K392" i="3"/>
  <c r="I390" i="3"/>
  <c r="K390" i="3" s="1"/>
  <c r="J388" i="3"/>
  <c r="K388" i="3" s="1"/>
  <c r="K393" i="3"/>
  <c r="K384" i="3"/>
  <c r="K380" i="3"/>
  <c r="K387" i="3"/>
  <c r="K382" i="3"/>
  <c r="K381" i="3"/>
  <c r="I379" i="3"/>
  <c r="K379" i="3" s="1"/>
  <c r="I383" i="3"/>
  <c r="K383" i="3" s="1"/>
  <c r="J627" i="3"/>
  <c r="J626" i="3" s="1"/>
  <c r="I627" i="3"/>
  <c r="I626" i="3" s="1"/>
  <c r="F626" i="3"/>
  <c r="E626" i="3"/>
  <c r="J625" i="3"/>
  <c r="J624" i="3" s="1"/>
  <c r="I625" i="3"/>
  <c r="I624" i="3" s="1"/>
  <c r="F624" i="3"/>
  <c r="E624" i="3"/>
  <c r="J623" i="3"/>
  <c r="J622" i="3" s="1"/>
  <c r="I623" i="3"/>
  <c r="I622" i="3" s="1"/>
  <c r="F622" i="3"/>
  <c r="E622" i="3"/>
  <c r="J620" i="3"/>
  <c r="I620" i="3"/>
  <c r="G621" i="3"/>
  <c r="F620" i="3"/>
  <c r="E620" i="3"/>
  <c r="J618" i="3"/>
  <c r="I618" i="3"/>
  <c r="G619" i="3"/>
  <c r="F618" i="3"/>
  <c r="E618" i="3"/>
  <c r="J617" i="3"/>
  <c r="J616" i="3" s="1"/>
  <c r="I617" i="3"/>
  <c r="I616" i="3" s="1"/>
  <c r="F616" i="3"/>
  <c r="E616" i="3"/>
  <c r="J615" i="3"/>
  <c r="J614" i="3" s="1"/>
  <c r="I615" i="3"/>
  <c r="I614" i="3" s="1"/>
  <c r="F614" i="3"/>
  <c r="E614" i="3"/>
  <c r="J613" i="3"/>
  <c r="J612" i="3" s="1"/>
  <c r="I613" i="3"/>
  <c r="I612" i="3" s="1"/>
  <c r="F612" i="3"/>
  <c r="E612" i="3"/>
  <c r="J378" i="3"/>
  <c r="J377" i="3" s="1"/>
  <c r="I378" i="3"/>
  <c r="I377" i="3" s="1"/>
  <c r="J376" i="3"/>
  <c r="I376" i="3"/>
  <c r="I375" i="3" s="1"/>
  <c r="J374" i="3"/>
  <c r="J373" i="3" s="1"/>
  <c r="I374" i="3"/>
  <c r="I373" i="3" s="1"/>
  <c r="J372" i="3"/>
  <c r="I372" i="3"/>
  <c r="I371" i="3" s="1"/>
  <c r="J370" i="3"/>
  <c r="J369" i="3" s="1"/>
  <c r="I370" i="3"/>
  <c r="I369" i="3" s="1"/>
  <c r="G618" i="3" l="1"/>
  <c r="G620" i="3"/>
  <c r="K622" i="3"/>
  <c r="K626" i="3"/>
  <c r="K623" i="3"/>
  <c r="K618" i="3"/>
  <c r="K624" i="3"/>
  <c r="K627" i="3"/>
  <c r="K625" i="3"/>
  <c r="K619" i="3"/>
  <c r="K620" i="3"/>
  <c r="K621" i="3"/>
  <c r="K373" i="3"/>
  <c r="K376" i="3"/>
  <c r="K615" i="3"/>
  <c r="K616" i="3"/>
  <c r="K377" i="3"/>
  <c r="K612" i="3"/>
  <c r="K617" i="3"/>
  <c r="K374" i="3"/>
  <c r="K378" i="3"/>
  <c r="K613" i="3"/>
  <c r="K614" i="3"/>
  <c r="J375" i="3"/>
  <c r="K375" i="3" s="1"/>
  <c r="K372" i="3"/>
  <c r="K369" i="3"/>
  <c r="K370" i="3"/>
  <c r="J371" i="3"/>
  <c r="K371" i="3" s="1"/>
  <c r="J368" i="3"/>
  <c r="J367" i="3" s="1"/>
  <c r="I368" i="3"/>
  <c r="I367" i="3" s="1"/>
  <c r="F367" i="3"/>
  <c r="E367" i="3"/>
  <c r="J364" i="3"/>
  <c r="I364" i="3"/>
  <c r="I363" i="3" s="1"/>
  <c r="F363" i="3"/>
  <c r="E363" i="3"/>
  <c r="J362" i="3"/>
  <c r="I362" i="3"/>
  <c r="I361" i="3" s="1"/>
  <c r="J360" i="3"/>
  <c r="J359" i="3" s="1"/>
  <c r="I360" i="3"/>
  <c r="I359" i="3" s="1"/>
  <c r="J358" i="3"/>
  <c r="I358" i="3"/>
  <c r="I357" i="3" s="1"/>
  <c r="F357" i="3"/>
  <c r="E357" i="3"/>
  <c r="K364" i="3" l="1"/>
  <c r="K367" i="3"/>
  <c r="K368" i="3"/>
  <c r="K359" i="3"/>
  <c r="K358" i="3"/>
  <c r="K362" i="3"/>
  <c r="K360" i="3"/>
  <c r="J357" i="3"/>
  <c r="K357" i="3" s="1"/>
  <c r="J361" i="3"/>
  <c r="K361" i="3" s="1"/>
  <c r="J363" i="3"/>
  <c r="K363" i="3" s="1"/>
  <c r="J355" i="3"/>
  <c r="I355" i="3"/>
  <c r="I354" i="3" s="1"/>
  <c r="F354" i="3"/>
  <c r="E354" i="3"/>
  <c r="J353" i="3"/>
  <c r="I353" i="3"/>
  <c r="I352" i="3" s="1"/>
  <c r="F352" i="3"/>
  <c r="E352" i="3"/>
  <c r="J351" i="3"/>
  <c r="I351" i="3"/>
  <c r="I350" i="3" s="1"/>
  <c r="F350" i="3"/>
  <c r="E350" i="3"/>
  <c r="J349" i="3"/>
  <c r="I349" i="3"/>
  <c r="J347" i="3"/>
  <c r="J346" i="3" s="1"/>
  <c r="I347" i="3"/>
  <c r="J345" i="3"/>
  <c r="J344" i="3" s="1"/>
  <c r="I345" i="3"/>
  <c r="I344" i="3" s="1"/>
  <c r="J343" i="3"/>
  <c r="J342" i="3" s="1"/>
  <c r="I343" i="3"/>
  <c r="I342" i="3" s="1"/>
  <c r="J341" i="3"/>
  <c r="I341" i="3"/>
  <c r="J340" i="3"/>
  <c r="J339" i="3" s="1"/>
  <c r="I340" i="3"/>
  <c r="I339" i="3" s="1"/>
  <c r="F339" i="3"/>
  <c r="E339" i="3"/>
  <c r="J337" i="3"/>
  <c r="J336" i="3" s="1"/>
  <c r="I337" i="3"/>
  <c r="I336" i="3" s="1"/>
  <c r="F336" i="3"/>
  <c r="E336" i="3"/>
  <c r="J335" i="3"/>
  <c r="J334" i="3" s="1"/>
  <c r="I335" i="3"/>
  <c r="F334" i="3"/>
  <c r="E334" i="3"/>
  <c r="J333" i="3"/>
  <c r="I333" i="3"/>
  <c r="J460" i="3" l="1"/>
  <c r="J685" i="3" s="1"/>
  <c r="I460" i="3"/>
  <c r="I685" i="3" s="1"/>
  <c r="I348" i="3"/>
  <c r="I459" i="3"/>
  <c r="I683" i="3" s="1"/>
  <c r="J459" i="3"/>
  <c r="J683" i="3" s="1"/>
  <c r="J332" i="3"/>
  <c r="I332" i="3"/>
  <c r="K347" i="3"/>
  <c r="K355" i="3"/>
  <c r="K349" i="3"/>
  <c r="K351" i="3"/>
  <c r="K353" i="3"/>
  <c r="J348" i="3"/>
  <c r="J350" i="3"/>
  <c r="K350" i="3" s="1"/>
  <c r="J352" i="3"/>
  <c r="K352" i="3" s="1"/>
  <c r="J354" i="3"/>
  <c r="K354" i="3" s="1"/>
  <c r="I346" i="3"/>
  <c r="K346" i="3" s="1"/>
  <c r="K344" i="3"/>
  <c r="K345" i="3"/>
  <c r="K342" i="3"/>
  <c r="K343" i="3"/>
  <c r="K337" i="3"/>
  <c r="K341" i="3"/>
  <c r="K335" i="3"/>
  <c r="I334" i="3"/>
  <c r="K334" i="3" s="1"/>
  <c r="K333" i="3"/>
  <c r="K340" i="3"/>
  <c r="K339" i="3"/>
  <c r="K336" i="3"/>
  <c r="J773" i="3"/>
  <c r="J611" i="3"/>
  <c r="J610" i="3" s="1"/>
  <c r="I611" i="3"/>
  <c r="I610" i="3" s="1"/>
  <c r="G611" i="3"/>
  <c r="F610" i="3"/>
  <c r="E610" i="3"/>
  <c r="J609" i="3"/>
  <c r="J608" i="3" s="1"/>
  <c r="I609" i="3"/>
  <c r="I608" i="3" s="1"/>
  <c r="G609" i="3"/>
  <c r="F608" i="3"/>
  <c r="E608" i="3"/>
  <c r="J607" i="3"/>
  <c r="I607" i="3"/>
  <c r="I606" i="3" s="1"/>
  <c r="I605" i="3"/>
  <c r="I604" i="3" s="1"/>
  <c r="J604" i="3"/>
  <c r="F604" i="3"/>
  <c r="E604" i="3"/>
  <c r="I603" i="3"/>
  <c r="I602" i="3" s="1"/>
  <c r="J602" i="3"/>
  <c r="F602" i="3"/>
  <c r="E602" i="3"/>
  <c r="J601" i="3"/>
  <c r="J600" i="3" s="1"/>
  <c r="I601" i="3"/>
  <c r="I600" i="3" s="1"/>
  <c r="J599" i="3"/>
  <c r="J598" i="3" s="1"/>
  <c r="I599" i="3"/>
  <c r="I598" i="3" s="1"/>
  <c r="G599" i="3"/>
  <c r="F598" i="3"/>
  <c r="E598" i="3"/>
  <c r="J597" i="3"/>
  <c r="J596" i="3" s="1"/>
  <c r="I597" i="3"/>
  <c r="I596" i="3" s="1"/>
  <c r="G597" i="3"/>
  <c r="F596" i="3"/>
  <c r="E596" i="3"/>
  <c r="K348" i="3" l="1"/>
  <c r="K683" i="3"/>
  <c r="K332" i="3"/>
  <c r="G596" i="3"/>
  <c r="G598" i="3"/>
  <c r="K610" i="3"/>
  <c r="K598" i="3"/>
  <c r="G608" i="3"/>
  <c r="K608" i="3"/>
  <c r="K596" i="3"/>
  <c r="G610" i="3"/>
  <c r="K597" i="3"/>
  <c r="K599" i="3"/>
  <c r="K609" i="3"/>
  <c r="K611" i="3"/>
  <c r="K607" i="3"/>
  <c r="J606" i="3"/>
  <c r="K606" i="3" s="1"/>
  <c r="K600" i="3"/>
  <c r="K601" i="3"/>
  <c r="J576" i="3"/>
  <c r="I576" i="3"/>
  <c r="J577" i="3"/>
  <c r="I577" i="3"/>
  <c r="J569" i="3"/>
  <c r="I569" i="3"/>
  <c r="J570" i="3"/>
  <c r="I570" i="3"/>
  <c r="J564" i="3"/>
  <c r="I565" i="3"/>
  <c r="I564" i="3" s="1"/>
  <c r="F564" i="3"/>
  <c r="E564" i="3"/>
  <c r="J562" i="3"/>
  <c r="I563" i="3"/>
  <c r="I562" i="3" s="1"/>
  <c r="F562" i="3"/>
  <c r="E562" i="3"/>
  <c r="I560" i="3"/>
  <c r="F560" i="3"/>
  <c r="E560" i="3"/>
  <c r="J557" i="3"/>
  <c r="I557" i="3"/>
  <c r="J556" i="3"/>
  <c r="I556" i="3"/>
  <c r="F554" i="3"/>
  <c r="F553" i="3" s="1"/>
  <c r="E554" i="3"/>
  <c r="E553" i="3" s="1"/>
  <c r="I551" i="3"/>
  <c r="J550" i="3"/>
  <c r="I550" i="3"/>
  <c r="J549" i="3"/>
  <c r="I549" i="3"/>
  <c r="E547" i="3"/>
  <c r="J545" i="3"/>
  <c r="I545" i="3"/>
  <c r="J544" i="3"/>
  <c r="I544" i="3"/>
  <c r="E542" i="3"/>
  <c r="J540" i="3"/>
  <c r="I540" i="3"/>
  <c r="J539" i="3"/>
  <c r="I539" i="3"/>
  <c r="E537" i="3"/>
  <c r="J327" i="3"/>
  <c r="J326" i="3" s="1"/>
  <c r="I327" i="3"/>
  <c r="F326" i="3"/>
  <c r="E326" i="3"/>
  <c r="J325" i="3"/>
  <c r="J324" i="3" s="1"/>
  <c r="I325" i="3"/>
  <c r="I324" i="3" s="1"/>
  <c r="J595" i="3"/>
  <c r="F593" i="3"/>
  <c r="E593" i="3"/>
  <c r="F600" i="3"/>
  <c r="J594" i="3"/>
  <c r="J593" i="3" s="1"/>
  <c r="I594" i="3"/>
  <c r="I593" i="3" s="1"/>
  <c r="J592" i="3"/>
  <c r="F590" i="3"/>
  <c r="E590" i="3"/>
  <c r="J591" i="3"/>
  <c r="I591" i="3"/>
  <c r="J589" i="3"/>
  <c r="J588" i="3" s="1"/>
  <c r="I589" i="3"/>
  <c r="I588" i="3" s="1"/>
  <c r="G589" i="3"/>
  <c r="F588" i="3"/>
  <c r="E588" i="3"/>
  <c r="J587" i="3"/>
  <c r="I587" i="3"/>
  <c r="I586" i="3" s="1"/>
  <c r="G587" i="3"/>
  <c r="F586" i="3"/>
  <c r="E586" i="3"/>
  <c r="J585" i="3"/>
  <c r="J584" i="3" s="1"/>
  <c r="I585" i="3"/>
  <c r="I584" i="3" s="1"/>
  <c r="F584" i="3"/>
  <c r="E584" i="3"/>
  <c r="I583" i="3"/>
  <c r="I582" i="3" s="1"/>
  <c r="F582" i="3"/>
  <c r="E582" i="3"/>
  <c r="E580" i="3"/>
  <c r="I581" i="3"/>
  <c r="I580" i="3" s="1"/>
  <c r="F580" i="3"/>
  <c r="J579" i="3"/>
  <c r="I579" i="3"/>
  <c r="F578" i="3"/>
  <c r="E578" i="3"/>
  <c r="J537" i="3" l="1"/>
  <c r="I542" i="3"/>
  <c r="I541" i="3" s="1"/>
  <c r="I554" i="3"/>
  <c r="I553" i="3" s="1"/>
  <c r="J542" i="3"/>
  <c r="J541" i="3" s="1"/>
  <c r="I547" i="3"/>
  <c r="I546" i="3" s="1"/>
  <c r="J554" i="3"/>
  <c r="J553" i="3" s="1"/>
  <c r="I567" i="3"/>
  <c r="I566" i="3" s="1"/>
  <c r="I574" i="3"/>
  <c r="I573" i="3" s="1"/>
  <c r="J547" i="3"/>
  <c r="J546" i="3" s="1"/>
  <c r="J567" i="3"/>
  <c r="J566" i="3" s="1"/>
  <c r="J574" i="3"/>
  <c r="I537" i="3"/>
  <c r="I676" i="3"/>
  <c r="J676" i="3"/>
  <c r="I578" i="3"/>
  <c r="J578" i="3"/>
  <c r="G586" i="3"/>
  <c r="K587" i="3"/>
  <c r="G588" i="3"/>
  <c r="J586" i="3"/>
  <c r="K586" i="3" s="1"/>
  <c r="K562" i="3"/>
  <c r="K556" i="3"/>
  <c r="K570" i="3"/>
  <c r="K561" i="3"/>
  <c r="J573" i="3"/>
  <c r="J560" i="3"/>
  <c r="K560" i="3" s="1"/>
  <c r="K569" i="3"/>
  <c r="K564" i="3"/>
  <c r="K552" i="3"/>
  <c r="K563" i="3"/>
  <c r="K565" i="3"/>
  <c r="J551" i="3"/>
  <c r="K551" i="3" s="1"/>
  <c r="K549" i="3"/>
  <c r="K544" i="3"/>
  <c r="K327" i="3"/>
  <c r="K324" i="3"/>
  <c r="K539" i="3"/>
  <c r="K325" i="3"/>
  <c r="I326" i="3"/>
  <c r="K326" i="3" s="1"/>
  <c r="J590" i="3"/>
  <c r="K588" i="3"/>
  <c r="K591" i="3"/>
  <c r="K593" i="3"/>
  <c r="K594" i="3"/>
  <c r="K589" i="3"/>
  <c r="I590" i="3"/>
  <c r="K583" i="3"/>
  <c r="K581" i="3"/>
  <c r="J582" i="3"/>
  <c r="K582" i="3" s="1"/>
  <c r="K585" i="3"/>
  <c r="K584" i="3"/>
  <c r="K579" i="3"/>
  <c r="J580" i="3"/>
  <c r="K580" i="3" s="1"/>
  <c r="K578" i="3" l="1"/>
  <c r="K676" i="3"/>
  <c r="I536" i="3"/>
  <c r="J536" i="3"/>
  <c r="K553" i="3"/>
  <c r="K573" i="3"/>
  <c r="K574" i="3"/>
  <c r="K554" i="3"/>
  <c r="K566" i="3"/>
  <c r="K567" i="3"/>
  <c r="K546" i="3"/>
  <c r="K541" i="3"/>
  <c r="K547" i="3"/>
  <c r="K537" i="3"/>
  <c r="K542" i="3"/>
  <c r="K590" i="3"/>
  <c r="K536" i="3" l="1"/>
  <c r="J977" i="3"/>
  <c r="J975" i="3"/>
  <c r="J974" i="3"/>
  <c r="F972" i="3"/>
  <c r="J970" i="3"/>
  <c r="J972" i="3" l="1"/>
  <c r="E170" i="3"/>
  <c r="F170" i="3"/>
  <c r="F119" i="3"/>
  <c r="E119" i="3"/>
  <c r="F117" i="3"/>
  <c r="E117" i="3"/>
  <c r="F115" i="3"/>
  <c r="E115" i="3"/>
  <c r="F110" i="3"/>
  <c r="E110" i="3"/>
  <c r="F103" i="3"/>
  <c r="E103" i="3"/>
  <c r="F96" i="3"/>
  <c r="E96" i="3"/>
  <c r="F89" i="3"/>
  <c r="E89" i="3"/>
  <c r="K91" i="3"/>
  <c r="K94" i="3"/>
  <c r="G951" i="3" l="1"/>
  <c r="G952" i="3"/>
  <c r="G945" i="3"/>
  <c r="K454" i="3"/>
  <c r="J453" i="3"/>
  <c r="I453" i="3"/>
  <c r="G454" i="3"/>
  <c r="F453" i="3"/>
  <c r="E453" i="3"/>
  <c r="K456" i="3"/>
  <c r="J455" i="3"/>
  <c r="I455" i="3"/>
  <c r="K452" i="3"/>
  <c r="J451" i="3"/>
  <c r="I451" i="3"/>
  <c r="K451" i="3" l="1"/>
  <c r="K455" i="3"/>
  <c r="K453" i="3"/>
  <c r="G453" i="3"/>
  <c r="K459" i="3" l="1"/>
  <c r="J289" i="3"/>
  <c r="I289" i="3"/>
  <c r="J288" i="3"/>
  <c r="I288" i="3"/>
  <c r="E286" i="3"/>
  <c r="J282" i="3"/>
  <c r="J281" i="3" s="1"/>
  <c r="I282" i="3"/>
  <c r="I281" i="3" s="1"/>
  <c r="J279" i="3"/>
  <c r="I280" i="3"/>
  <c r="I279" i="3" s="1"/>
  <c r="J278" i="3"/>
  <c r="I278" i="3"/>
  <c r="I277" i="3" s="1"/>
  <c r="F277" i="3"/>
  <c r="E277" i="3"/>
  <c r="J276" i="3"/>
  <c r="J275" i="3" s="1"/>
  <c r="I276" i="3"/>
  <c r="I275" i="3" s="1"/>
  <c r="J274" i="3"/>
  <c r="I274" i="3"/>
  <c r="J273" i="3"/>
  <c r="I273" i="3"/>
  <c r="J269" i="3"/>
  <c r="J268" i="3" s="1"/>
  <c r="I269" i="3"/>
  <c r="I268" i="3" s="1"/>
  <c r="K289" i="3" l="1"/>
  <c r="I271" i="3"/>
  <c r="I270" i="3" s="1"/>
  <c r="I286" i="3"/>
  <c r="I284" i="3" s="1"/>
  <c r="I283" i="3" s="1"/>
  <c r="K273" i="3"/>
  <c r="J286" i="3"/>
  <c r="J284" i="3" s="1"/>
  <c r="K274" i="3"/>
  <c r="K288" i="3"/>
  <c r="K279" i="3"/>
  <c r="K281" i="3"/>
  <c r="K282" i="3"/>
  <c r="K280" i="3"/>
  <c r="K278" i="3"/>
  <c r="J277" i="3"/>
  <c r="K277" i="3" s="1"/>
  <c r="K275" i="3"/>
  <c r="K276" i="3"/>
  <c r="K269" i="3"/>
  <c r="J271" i="3"/>
  <c r="K268" i="3"/>
  <c r="I267" i="3"/>
  <c r="I266" i="3" s="1"/>
  <c r="J266" i="3"/>
  <c r="F266" i="3"/>
  <c r="E266" i="3"/>
  <c r="K286" i="3" l="1"/>
  <c r="K266" i="3"/>
  <c r="J283" i="3"/>
  <c r="K283" i="3" s="1"/>
  <c r="K284" i="3"/>
  <c r="J270" i="3"/>
  <c r="K270" i="3" s="1"/>
  <c r="K271" i="3"/>
  <c r="K267" i="3"/>
  <c r="I265" i="3"/>
  <c r="I264" i="3" s="1"/>
  <c r="E264" i="3"/>
  <c r="J263" i="3"/>
  <c r="J262" i="3" s="1"/>
  <c r="I263" i="3"/>
  <c r="I262" i="3" s="1"/>
  <c r="J261" i="3"/>
  <c r="J260" i="3" s="1"/>
  <c r="I261" i="3"/>
  <c r="I260" i="3" s="1"/>
  <c r="F260" i="3"/>
  <c r="E260" i="3"/>
  <c r="J259" i="3"/>
  <c r="J258" i="3" s="1"/>
  <c r="I259" i="3"/>
  <c r="I258" i="3" s="1"/>
  <c r="J257" i="3"/>
  <c r="I257" i="3"/>
  <c r="I256" i="3" s="1"/>
  <c r="J255" i="3"/>
  <c r="J254" i="3" s="1"/>
  <c r="I255" i="3"/>
  <c r="I254" i="3" s="1"/>
  <c r="J253" i="3"/>
  <c r="I253" i="3"/>
  <c r="I252" i="3" s="1"/>
  <c r="F252" i="3"/>
  <c r="E252" i="3"/>
  <c r="J251" i="3"/>
  <c r="I251" i="3"/>
  <c r="F250" i="3"/>
  <c r="E250" i="3"/>
  <c r="I250" i="3" l="1"/>
  <c r="J250" i="3"/>
  <c r="K262" i="3"/>
  <c r="K258" i="3"/>
  <c r="K257" i="3"/>
  <c r="K260" i="3"/>
  <c r="J256" i="3"/>
  <c r="K256" i="3" s="1"/>
  <c r="K259" i="3"/>
  <c r="K263" i="3"/>
  <c r="K261" i="3"/>
  <c r="K254" i="3"/>
  <c r="K251" i="3"/>
  <c r="K253" i="3"/>
  <c r="J252" i="3"/>
  <c r="K252" i="3" s="1"/>
  <c r="K255" i="3"/>
  <c r="F1014" i="3"/>
  <c r="F1013" i="3"/>
  <c r="J1005" i="3"/>
  <c r="J1004" i="3"/>
  <c r="J1003" i="3"/>
  <c r="J1002" i="3"/>
  <c r="J1001" i="3"/>
  <c r="J1000" i="3"/>
  <c r="J999" i="3"/>
  <c r="I1000" i="3"/>
  <c r="I1001" i="3"/>
  <c r="I1002" i="3"/>
  <c r="I1003" i="3"/>
  <c r="K1003" i="3" s="1"/>
  <c r="I1004" i="3"/>
  <c r="I1005" i="3"/>
  <c r="I999" i="3"/>
  <c r="J996" i="3"/>
  <c r="J995" i="3" s="1"/>
  <c r="I996" i="3"/>
  <c r="J994" i="3"/>
  <c r="J993" i="3" s="1"/>
  <c r="I994" i="3"/>
  <c r="I993" i="3" s="1"/>
  <c r="J992" i="3"/>
  <c r="J991" i="3" s="1"/>
  <c r="I992" i="3"/>
  <c r="I991" i="3" s="1"/>
  <c r="J990" i="3"/>
  <c r="J989" i="3" s="1"/>
  <c r="J988" i="3"/>
  <c r="I990" i="3"/>
  <c r="I989" i="3" s="1"/>
  <c r="I988" i="3"/>
  <c r="I987" i="3" s="1"/>
  <c r="J982" i="3"/>
  <c r="F982" i="3"/>
  <c r="E983" i="3"/>
  <c r="G983" i="3" s="1"/>
  <c r="E984" i="3"/>
  <c r="I984" i="3" s="1"/>
  <c r="I981" i="3"/>
  <c r="I980" i="3" s="1"/>
  <c r="G981" i="3"/>
  <c r="J980" i="3"/>
  <c r="F980" i="3"/>
  <c r="E980" i="3"/>
  <c r="I979" i="3"/>
  <c r="I978" i="3" s="1"/>
  <c r="G979" i="3"/>
  <c r="J978" i="3"/>
  <c r="F978" i="3"/>
  <c r="E978" i="3"/>
  <c r="I977" i="3"/>
  <c r="I976" i="3" s="1"/>
  <c r="J976" i="3"/>
  <c r="G977" i="3"/>
  <c r="F976" i="3"/>
  <c r="E976" i="3"/>
  <c r="I975" i="3"/>
  <c r="K975" i="3" s="1"/>
  <c r="I974" i="3"/>
  <c r="J971" i="3"/>
  <c r="G974" i="3"/>
  <c r="G975" i="3"/>
  <c r="F971" i="3"/>
  <c r="E972" i="3"/>
  <c r="E971" i="3" s="1"/>
  <c r="I970" i="3"/>
  <c r="I969" i="3" s="1"/>
  <c r="J969" i="3"/>
  <c r="G970" i="3"/>
  <c r="F969" i="3"/>
  <c r="E969" i="3"/>
  <c r="K984" i="3" l="1"/>
  <c r="I1014" i="3"/>
  <c r="K1014" i="3" s="1"/>
  <c r="K250" i="3"/>
  <c r="E1013" i="3"/>
  <c r="G1013" i="3" s="1"/>
  <c r="E1014" i="3"/>
  <c r="G1014" i="3" s="1"/>
  <c r="G978" i="3"/>
  <c r="K1005" i="3"/>
  <c r="K999" i="3"/>
  <c r="G976" i="3"/>
  <c r="K996" i="3"/>
  <c r="K1002" i="3"/>
  <c r="K976" i="3"/>
  <c r="I998" i="3"/>
  <c r="I997" i="3" s="1"/>
  <c r="K988" i="3"/>
  <c r="J1007" i="3"/>
  <c r="J987" i="3"/>
  <c r="K992" i="3"/>
  <c r="I995" i="3"/>
  <c r="I1007" i="3"/>
  <c r="K1004" i="3"/>
  <c r="J998" i="3"/>
  <c r="K1000" i="3"/>
  <c r="K1001" i="3"/>
  <c r="K994" i="3"/>
  <c r="K990" i="3"/>
  <c r="G969" i="3"/>
  <c r="K970" i="3"/>
  <c r="K969" i="3"/>
  <c r="G984" i="3"/>
  <c r="G971" i="3"/>
  <c r="K979" i="3"/>
  <c r="I972" i="3"/>
  <c r="I971" i="3" s="1"/>
  <c r="K971" i="3" s="1"/>
  <c r="K977" i="3"/>
  <c r="K978" i="3"/>
  <c r="G980" i="3"/>
  <c r="E982" i="3"/>
  <c r="G982" i="3" s="1"/>
  <c r="G972" i="3"/>
  <c r="K974" i="3"/>
  <c r="K980" i="3"/>
  <c r="I983" i="3"/>
  <c r="I1013" i="3" s="1"/>
  <c r="K981" i="3"/>
  <c r="J866" i="3"/>
  <c r="J865" i="3" s="1"/>
  <c r="J864" i="3"/>
  <c r="J863" i="3" s="1"/>
  <c r="J862" i="3"/>
  <c r="J861" i="3" s="1"/>
  <c r="J860" i="3"/>
  <c r="I862" i="3"/>
  <c r="E875" i="3"/>
  <c r="E869" i="3"/>
  <c r="I963" i="3"/>
  <c r="K963" i="3" s="1"/>
  <c r="J962" i="3"/>
  <c r="J961" i="3" s="1"/>
  <c r="G963" i="3"/>
  <c r="F962" i="3"/>
  <c r="F961" i="3" s="1"/>
  <c r="E962" i="3"/>
  <c r="E965" i="3"/>
  <c r="J960" i="3"/>
  <c r="J959" i="3"/>
  <c r="J958" i="3"/>
  <c r="J957" i="3"/>
  <c r="J956" i="3"/>
  <c r="J955" i="3"/>
  <c r="I956" i="3"/>
  <c r="I957" i="3"/>
  <c r="I958" i="3"/>
  <c r="I959" i="3"/>
  <c r="I960" i="3"/>
  <c r="I955" i="3"/>
  <c r="J952" i="3"/>
  <c r="I952" i="3"/>
  <c r="J951" i="3"/>
  <c r="I951" i="3"/>
  <c r="J948" i="3"/>
  <c r="I948" i="3"/>
  <c r="I947" i="3" s="1"/>
  <c r="I946" i="3" s="1"/>
  <c r="J945" i="3"/>
  <c r="I945" i="3"/>
  <c r="J944" i="3"/>
  <c r="I944" i="3"/>
  <c r="J941" i="3"/>
  <c r="J940" i="3"/>
  <c r="J939" i="3"/>
  <c r="J938" i="3"/>
  <c r="J937" i="3"/>
  <c r="J936" i="3"/>
  <c r="I941" i="3"/>
  <c r="I940" i="3"/>
  <c r="I939" i="3"/>
  <c r="I938" i="3"/>
  <c r="I937" i="3"/>
  <c r="I936" i="3"/>
  <c r="J935" i="3"/>
  <c r="I935" i="3"/>
  <c r="J932" i="3"/>
  <c r="I932" i="3"/>
  <c r="J931" i="3"/>
  <c r="I931" i="3"/>
  <c r="J930" i="3"/>
  <c r="I930" i="3"/>
  <c r="J929" i="3"/>
  <c r="I929" i="3"/>
  <c r="J928" i="3"/>
  <c r="I928" i="3"/>
  <c r="J927" i="3"/>
  <c r="I927" i="3"/>
  <c r="J926" i="3"/>
  <c r="I926" i="3"/>
  <c r="J923" i="3"/>
  <c r="I923" i="3"/>
  <c r="I922" i="3"/>
  <c r="F918" i="3"/>
  <c r="E918" i="3"/>
  <c r="J921" i="3"/>
  <c r="I921" i="3"/>
  <c r="J920" i="3"/>
  <c r="I920" i="3"/>
  <c r="J919" i="3"/>
  <c r="I919" i="3"/>
  <c r="J916" i="3"/>
  <c r="J915" i="3" s="1"/>
  <c r="I916" i="3"/>
  <c r="I915" i="3" s="1"/>
  <c r="I914" i="3" s="1"/>
  <c r="G916" i="3"/>
  <c r="F915" i="3"/>
  <c r="F914" i="3" s="1"/>
  <c r="E915" i="3"/>
  <c r="E914" i="3" s="1"/>
  <c r="F911" i="3"/>
  <c r="E911" i="3"/>
  <c r="J912" i="3"/>
  <c r="J913" i="3"/>
  <c r="I913" i="3"/>
  <c r="I912" i="3"/>
  <c r="J909" i="3"/>
  <c r="I909" i="3"/>
  <c r="J908" i="3"/>
  <c r="I908" i="3"/>
  <c r="J907" i="3"/>
  <c r="I907" i="3"/>
  <c r="J906" i="3"/>
  <c r="I906" i="3"/>
  <c r="J905" i="3"/>
  <c r="I905" i="3"/>
  <c r="F904" i="3"/>
  <c r="E904" i="3"/>
  <c r="G909" i="3"/>
  <c r="G908" i="3"/>
  <c r="G907" i="3"/>
  <c r="J896" i="3"/>
  <c r="J897" i="3"/>
  <c r="J898" i="3"/>
  <c r="J899" i="3"/>
  <c r="J900" i="3"/>
  <c r="J901" i="3"/>
  <c r="J902" i="3"/>
  <c r="I902" i="3"/>
  <c r="I901" i="3"/>
  <c r="I900" i="3"/>
  <c r="I899" i="3"/>
  <c r="I898" i="3"/>
  <c r="I897" i="3"/>
  <c r="I896" i="3"/>
  <c r="J889" i="3"/>
  <c r="J890" i="3"/>
  <c r="J891" i="3"/>
  <c r="J892" i="3"/>
  <c r="J893" i="3"/>
  <c r="I889" i="3"/>
  <c r="I890" i="3"/>
  <c r="I891" i="3"/>
  <c r="I892" i="3"/>
  <c r="I893" i="3"/>
  <c r="J888" i="3"/>
  <c r="I888" i="3"/>
  <c r="J887" i="3"/>
  <c r="J884" i="3"/>
  <c r="J883" i="3"/>
  <c r="J882" i="3"/>
  <c r="J881" i="3"/>
  <c r="J880" i="3"/>
  <c r="J879" i="3"/>
  <c r="J878" i="3"/>
  <c r="I879" i="3"/>
  <c r="I880" i="3"/>
  <c r="I881" i="3"/>
  <c r="I882" i="3"/>
  <c r="I883" i="3"/>
  <c r="I874" i="3" s="1"/>
  <c r="I884" i="3"/>
  <c r="I878" i="3"/>
  <c r="I866" i="3"/>
  <c r="I865" i="3" s="1"/>
  <c r="F865" i="3"/>
  <c r="E865" i="3"/>
  <c r="I864" i="3"/>
  <c r="I863" i="3" s="1"/>
  <c r="F863" i="3"/>
  <c r="E863" i="3"/>
  <c r="F861" i="3"/>
  <c r="E861" i="3"/>
  <c r="I860" i="3"/>
  <c r="I965" i="3" s="1"/>
  <c r="F859" i="3"/>
  <c r="E859" i="3"/>
  <c r="J904" i="3" l="1"/>
  <c r="J925" i="3"/>
  <c r="J943" i="3"/>
  <c r="I870" i="3"/>
  <c r="I904" i="3"/>
  <c r="J954" i="3"/>
  <c r="J886" i="3"/>
  <c r="J872" i="3"/>
  <c r="I873" i="3"/>
  <c r="J873" i="3"/>
  <c r="I895" i="3"/>
  <c r="J947" i="3"/>
  <c r="K947" i="3" s="1"/>
  <c r="I869" i="3"/>
  <c r="I877" i="3"/>
  <c r="I872" i="3"/>
  <c r="J870" i="3"/>
  <c r="J874" i="3"/>
  <c r="J895" i="3"/>
  <c r="J894" i="3" s="1"/>
  <c r="J918" i="3"/>
  <c r="J869" i="3"/>
  <c r="J877" i="3"/>
  <c r="I886" i="3"/>
  <c r="I885" i="3" s="1"/>
  <c r="J911" i="3"/>
  <c r="I875" i="3"/>
  <c r="I871" i="3"/>
  <c r="J871" i="3"/>
  <c r="J875" i="3"/>
  <c r="J934" i="3"/>
  <c r="J933" i="3" s="1"/>
  <c r="J950" i="3"/>
  <c r="J949" i="3" s="1"/>
  <c r="J965" i="3"/>
  <c r="I982" i="3"/>
  <c r="K982" i="3" s="1"/>
  <c r="K1013" i="3"/>
  <c r="G914" i="3"/>
  <c r="G915" i="3"/>
  <c r="I1008" i="3"/>
  <c r="K1007" i="3"/>
  <c r="K995" i="3"/>
  <c r="J997" i="3"/>
  <c r="K997" i="3" s="1"/>
  <c r="J1008" i="3"/>
  <c r="K998" i="3"/>
  <c r="K987" i="3"/>
  <c r="G962" i="3"/>
  <c r="K972" i="3"/>
  <c r="K983" i="3"/>
  <c r="K907" i="3"/>
  <c r="I962" i="3"/>
  <c r="K921" i="3"/>
  <c r="E868" i="3"/>
  <c r="E867" i="3" s="1"/>
  <c r="E961" i="3"/>
  <c r="G961" i="3" s="1"/>
  <c r="J859" i="3"/>
  <c r="K957" i="3"/>
  <c r="K951" i="3"/>
  <c r="K958" i="3"/>
  <c r="I861" i="3"/>
  <c r="K861" i="3" s="1"/>
  <c r="K955" i="3"/>
  <c r="K959" i="3"/>
  <c r="K923" i="3"/>
  <c r="K956" i="3"/>
  <c r="K960" i="3"/>
  <c r="K952" i="3"/>
  <c r="K919" i="3"/>
  <c r="K929" i="3"/>
  <c r="K945" i="3"/>
  <c r="K948" i="3"/>
  <c r="I954" i="3"/>
  <c r="I953" i="3" s="1"/>
  <c r="I950" i="3"/>
  <c r="I943" i="3"/>
  <c r="I942" i="3" s="1"/>
  <c r="K920" i="3"/>
  <c r="K926" i="3"/>
  <c r="K928" i="3"/>
  <c r="K930" i="3"/>
  <c r="K932" i="3"/>
  <c r="K922" i="3"/>
  <c r="K927" i="3"/>
  <c r="K931" i="3"/>
  <c r="K944" i="3"/>
  <c r="K916" i="3"/>
  <c r="K935" i="3"/>
  <c r="K941" i="3"/>
  <c r="J942" i="3"/>
  <c r="K940" i="3"/>
  <c r="K939" i="3"/>
  <c r="K938" i="3"/>
  <c r="K937" i="3"/>
  <c r="I934" i="3"/>
  <c r="I933" i="3" s="1"/>
  <c r="K936" i="3"/>
  <c r="I925" i="3"/>
  <c r="I924" i="3" s="1"/>
  <c r="I918" i="3"/>
  <c r="I917" i="3" s="1"/>
  <c r="K902" i="3"/>
  <c r="I911" i="3"/>
  <c r="I910" i="3" s="1"/>
  <c r="K878" i="3"/>
  <c r="K913" i="3"/>
  <c r="K896" i="3"/>
  <c r="K906" i="3"/>
  <c r="K908" i="3"/>
  <c r="K880" i="3"/>
  <c r="K884" i="3"/>
  <c r="K881" i="3"/>
  <c r="K888" i="3"/>
  <c r="K905" i="3"/>
  <c r="K909" i="3"/>
  <c r="K912" i="3"/>
  <c r="K897" i="3"/>
  <c r="K862" i="3"/>
  <c r="K863" i="3"/>
  <c r="K865" i="3"/>
  <c r="K866" i="3"/>
  <c r="K882" i="3"/>
  <c r="K893" i="3"/>
  <c r="K879" i="3"/>
  <c r="K883" i="3"/>
  <c r="I903" i="3"/>
  <c r="K864" i="3"/>
  <c r="K889" i="3"/>
  <c r="J885" i="3"/>
  <c r="K899" i="3"/>
  <c r="K901" i="3"/>
  <c r="K900" i="3"/>
  <c r="K898" i="3"/>
  <c r="K892" i="3"/>
  <c r="K891" i="3"/>
  <c r="K890" i="3"/>
  <c r="K860" i="3"/>
  <c r="I859" i="3"/>
  <c r="J848" i="3"/>
  <c r="I848" i="3"/>
  <c r="J847" i="3"/>
  <c r="I847" i="3"/>
  <c r="F849" i="3"/>
  <c r="F846" i="3" s="1"/>
  <c r="E849" i="3"/>
  <c r="E846" i="3" s="1"/>
  <c r="J845" i="3"/>
  <c r="J844" i="3" s="1"/>
  <c r="I845" i="3"/>
  <c r="I844" i="3" s="1"/>
  <c r="F844" i="3"/>
  <c r="E844" i="3"/>
  <c r="J843" i="3"/>
  <c r="J842" i="3" s="1"/>
  <c r="I843" i="3"/>
  <c r="I842" i="3" s="1"/>
  <c r="G843" i="3"/>
  <c r="F842" i="3"/>
  <c r="E842" i="3"/>
  <c r="J840" i="3"/>
  <c r="I840" i="3"/>
  <c r="J839" i="3"/>
  <c r="J838" i="3" s="1"/>
  <c r="I839" i="3"/>
  <c r="I838" i="3" s="1"/>
  <c r="F838" i="3"/>
  <c r="E838" i="3"/>
  <c r="F837" i="3"/>
  <c r="F831" i="3" s="1"/>
  <c r="J836" i="3"/>
  <c r="I836" i="3"/>
  <c r="J835" i="3"/>
  <c r="I835" i="3"/>
  <c r="J834" i="3"/>
  <c r="I834" i="3"/>
  <c r="J833" i="3"/>
  <c r="I833" i="3"/>
  <c r="J832" i="3"/>
  <c r="I832" i="3"/>
  <c r="E837" i="3"/>
  <c r="J830" i="3"/>
  <c r="J829" i="3" s="1"/>
  <c r="I830" i="3"/>
  <c r="I829" i="3" s="1"/>
  <c r="F829" i="3"/>
  <c r="E829" i="3"/>
  <c r="J825" i="3"/>
  <c r="J824" i="3" s="1"/>
  <c r="I825" i="3"/>
  <c r="I824" i="3" s="1"/>
  <c r="F824" i="3"/>
  <c r="E824" i="3"/>
  <c r="J823" i="3"/>
  <c r="J822" i="3" s="1"/>
  <c r="I823" i="3"/>
  <c r="I822" i="3" s="1"/>
  <c r="F822" i="3"/>
  <c r="E822" i="3"/>
  <c r="J821" i="3"/>
  <c r="J820" i="3" s="1"/>
  <c r="I821" i="3"/>
  <c r="I820" i="3" s="1"/>
  <c r="F820" i="3"/>
  <c r="E820" i="3"/>
  <c r="J819" i="3"/>
  <c r="J818" i="3" s="1"/>
  <c r="I819" i="3"/>
  <c r="F818" i="3"/>
  <c r="E818" i="3"/>
  <c r="J814" i="3"/>
  <c r="J813" i="3" s="1"/>
  <c r="I814" i="3"/>
  <c r="I813" i="3" s="1"/>
  <c r="F816" i="3"/>
  <c r="F815" i="3" s="1"/>
  <c r="E816" i="3"/>
  <c r="E815" i="3" s="1"/>
  <c r="F813" i="3"/>
  <c r="E813" i="3"/>
  <c r="J809" i="3"/>
  <c r="I809" i="3"/>
  <c r="I808" i="3" s="1"/>
  <c r="J807" i="3"/>
  <c r="J806" i="3" s="1"/>
  <c r="I807" i="3"/>
  <c r="I806" i="3" s="1"/>
  <c r="F806" i="3"/>
  <c r="E806" i="3"/>
  <c r="J805" i="3"/>
  <c r="J804" i="3" s="1"/>
  <c r="I805" i="3"/>
  <c r="I804" i="3" s="1"/>
  <c r="F804" i="3"/>
  <c r="E804" i="3"/>
  <c r="J803" i="3"/>
  <c r="J802" i="3" s="1"/>
  <c r="I803" i="3"/>
  <c r="I802" i="3" s="1"/>
  <c r="F802" i="3"/>
  <c r="E802" i="3"/>
  <c r="J801" i="3"/>
  <c r="J800" i="3" s="1"/>
  <c r="I801" i="3"/>
  <c r="I800" i="3" s="1"/>
  <c r="F800" i="3"/>
  <c r="E800" i="3"/>
  <c r="J799" i="3"/>
  <c r="J798" i="3" s="1"/>
  <c r="I799" i="3"/>
  <c r="I798" i="3" s="1"/>
  <c r="F798" i="3"/>
  <c r="E798" i="3"/>
  <c r="J797" i="3"/>
  <c r="J796" i="3" s="1"/>
  <c r="I797" i="3"/>
  <c r="I796" i="3" s="1"/>
  <c r="F796" i="3"/>
  <c r="E796" i="3"/>
  <c r="J795" i="3"/>
  <c r="J794" i="3" s="1"/>
  <c r="I795" i="3"/>
  <c r="F794" i="3"/>
  <c r="E794" i="3"/>
  <c r="K788" i="3"/>
  <c r="F791" i="3"/>
  <c r="E791" i="3"/>
  <c r="G788" i="3"/>
  <c r="F787" i="3"/>
  <c r="E787" i="3"/>
  <c r="J789" i="3"/>
  <c r="J787" i="3" s="1"/>
  <c r="I789" i="3"/>
  <c r="I787" i="3" s="1"/>
  <c r="J786" i="3"/>
  <c r="J785" i="3" s="1"/>
  <c r="I786" i="3"/>
  <c r="I785" i="3" s="1"/>
  <c r="J784" i="3"/>
  <c r="I784" i="3"/>
  <c r="I783" i="3" s="1"/>
  <c r="F783" i="3"/>
  <c r="E783" i="3"/>
  <c r="J782" i="3"/>
  <c r="I782" i="3"/>
  <c r="J781" i="3"/>
  <c r="I781" i="3"/>
  <c r="J779" i="3"/>
  <c r="J778" i="3" s="1"/>
  <c r="I779" i="3"/>
  <c r="I778" i="3" s="1"/>
  <c r="F778" i="3"/>
  <c r="E778" i="3"/>
  <c r="J777" i="3"/>
  <c r="I777" i="3"/>
  <c r="J776" i="3"/>
  <c r="I776" i="3"/>
  <c r="I773" i="3"/>
  <c r="J774" i="3"/>
  <c r="I774" i="3"/>
  <c r="J771" i="3"/>
  <c r="I771" i="3"/>
  <c r="J770" i="3"/>
  <c r="I770" i="3"/>
  <c r="F767" i="3"/>
  <c r="F766" i="3" s="1"/>
  <c r="E767" i="3"/>
  <c r="E766" i="3" s="1"/>
  <c r="J765" i="3"/>
  <c r="J764" i="3" s="1"/>
  <c r="I765" i="3"/>
  <c r="I764" i="3" s="1"/>
  <c r="G765" i="3"/>
  <c r="F764" i="3"/>
  <c r="E764" i="3"/>
  <c r="F762" i="3"/>
  <c r="F761" i="3" s="1"/>
  <c r="E762" i="3"/>
  <c r="E761" i="3" s="1"/>
  <c r="J760" i="3"/>
  <c r="J759" i="3" s="1"/>
  <c r="I760" i="3"/>
  <c r="G760" i="3"/>
  <c r="F759" i="3"/>
  <c r="E759" i="3"/>
  <c r="G758" i="3"/>
  <c r="F757" i="3"/>
  <c r="E757" i="3"/>
  <c r="J946" i="3" l="1"/>
  <c r="K946" i="3" s="1"/>
  <c r="J1006" i="3"/>
  <c r="J966" i="3"/>
  <c r="I1006" i="3"/>
  <c r="I966" i="3"/>
  <c r="J868" i="3"/>
  <c r="I794" i="3"/>
  <c r="K794" i="3" s="1"/>
  <c r="I811" i="3"/>
  <c r="I810" i="3" s="1"/>
  <c r="I818" i="3"/>
  <c r="K818" i="3" s="1"/>
  <c r="I827" i="3"/>
  <c r="I791" i="3"/>
  <c r="F851" i="3"/>
  <c r="F850" i="3" s="1"/>
  <c r="G842" i="3"/>
  <c r="K1008" i="3"/>
  <c r="K991" i="3"/>
  <c r="K989" i="3"/>
  <c r="K993" i="3"/>
  <c r="E851" i="3"/>
  <c r="E850" i="3" s="1"/>
  <c r="G757" i="3"/>
  <c r="E831" i="3"/>
  <c r="G761" i="3"/>
  <c r="I961" i="3"/>
  <c r="K961" i="3" s="1"/>
  <c r="K962" i="3"/>
  <c r="G759" i="3"/>
  <c r="K965" i="3"/>
  <c r="K859" i="3"/>
  <c r="I876" i="3"/>
  <c r="J953" i="3"/>
  <c r="K953" i="3" s="1"/>
  <c r="K954" i="3"/>
  <c r="K942" i="3"/>
  <c r="I949" i="3"/>
  <c r="K949" i="3" s="1"/>
  <c r="K950" i="3"/>
  <c r="J917" i="3"/>
  <c r="K917" i="3" s="1"/>
  <c r="K918" i="3"/>
  <c r="J924" i="3"/>
  <c r="K924" i="3" s="1"/>
  <c r="K925" i="3"/>
  <c r="K885" i="3"/>
  <c r="K943" i="3"/>
  <c r="K933" i="3"/>
  <c r="K934" i="3"/>
  <c r="K911" i="3"/>
  <c r="K848" i="3"/>
  <c r="J914" i="3"/>
  <c r="K914" i="3" s="1"/>
  <c r="K915" i="3"/>
  <c r="J910" i="3"/>
  <c r="K910" i="3" s="1"/>
  <c r="K844" i="3"/>
  <c r="J903" i="3"/>
  <c r="K903" i="3" s="1"/>
  <c r="K904" i="3"/>
  <c r="K886" i="3"/>
  <c r="K842" i="3"/>
  <c r="K843" i="3"/>
  <c r="J876" i="3"/>
  <c r="K877" i="3"/>
  <c r="I894" i="3"/>
  <c r="K894" i="3" s="1"/>
  <c r="K895" i="3"/>
  <c r="J849" i="3"/>
  <c r="J846" i="3" s="1"/>
  <c r="I849" i="3"/>
  <c r="I846" i="3" s="1"/>
  <c r="K847" i="3"/>
  <c r="K845" i="3"/>
  <c r="K782" i="3"/>
  <c r="G762" i="3"/>
  <c r="K796" i="3"/>
  <c r="K838" i="3"/>
  <c r="I792" i="3"/>
  <c r="K839" i="3"/>
  <c r="K778" i="3"/>
  <c r="K829" i="3"/>
  <c r="K832" i="3"/>
  <c r="K836" i="3"/>
  <c r="K833" i="3"/>
  <c r="J792" i="3"/>
  <c r="K798" i="3"/>
  <c r="K800" i="3"/>
  <c r="K760" i="3"/>
  <c r="K801" i="3"/>
  <c r="K802" i="3"/>
  <c r="K804" i="3"/>
  <c r="K809" i="3"/>
  <c r="K835" i="3"/>
  <c r="J837" i="3"/>
  <c r="K764" i="3"/>
  <c r="K770" i="3"/>
  <c r="K779" i="3"/>
  <c r="K805" i="3"/>
  <c r="K806" i="3"/>
  <c r="I837" i="3"/>
  <c r="I831" i="3" s="1"/>
  <c r="K834" i="3"/>
  <c r="K797" i="3"/>
  <c r="K813" i="3"/>
  <c r="K776" i="3"/>
  <c r="K785" i="3"/>
  <c r="J811" i="3"/>
  <c r="K795" i="3"/>
  <c r="K799" i="3"/>
  <c r="K803" i="3"/>
  <c r="K807" i="3"/>
  <c r="I816" i="3"/>
  <c r="I815" i="3" s="1"/>
  <c r="J775" i="3"/>
  <c r="K777" i="3"/>
  <c r="K781" i="3"/>
  <c r="K786" i="3"/>
  <c r="J816" i="3"/>
  <c r="K814" i="3"/>
  <c r="K819" i="3"/>
  <c r="J827" i="3"/>
  <c r="J854" i="3" s="1"/>
  <c r="K830" i="3"/>
  <c r="J791" i="3"/>
  <c r="K820" i="3"/>
  <c r="K774" i="3"/>
  <c r="K825" i="3"/>
  <c r="K824" i="3"/>
  <c r="K822" i="3"/>
  <c r="K823" i="3"/>
  <c r="K821" i="3"/>
  <c r="J808" i="3"/>
  <c r="K808" i="3" s="1"/>
  <c r="K787" i="3"/>
  <c r="I759" i="3"/>
  <c r="K759" i="3" s="1"/>
  <c r="K784" i="3"/>
  <c r="I767" i="3"/>
  <c r="I766" i="3" s="1"/>
  <c r="I769" i="3"/>
  <c r="K771" i="3"/>
  <c r="K765" i="3"/>
  <c r="J767" i="3"/>
  <c r="J769" i="3"/>
  <c r="K773" i="3"/>
  <c r="K789" i="3"/>
  <c r="J783" i="3"/>
  <c r="K783" i="3" s="1"/>
  <c r="J780" i="3"/>
  <c r="I780" i="3"/>
  <c r="I775" i="3"/>
  <c r="J772" i="3"/>
  <c r="I772" i="3"/>
  <c r="J753" i="3"/>
  <c r="J752" i="3" s="1"/>
  <c r="I753" i="3"/>
  <c r="I752" i="3" s="1"/>
  <c r="E754" i="3"/>
  <c r="F752" i="3"/>
  <c r="E752" i="3"/>
  <c r="J748" i="3"/>
  <c r="J747" i="3" s="1"/>
  <c r="I748" i="3"/>
  <c r="I747" i="3" s="1"/>
  <c r="J746" i="3"/>
  <c r="J745" i="3" s="1"/>
  <c r="I746" i="3"/>
  <c r="I745" i="3" s="1"/>
  <c r="F745" i="3"/>
  <c r="E745" i="3"/>
  <c r="J744" i="3"/>
  <c r="J743" i="3" s="1"/>
  <c r="I744" i="3"/>
  <c r="I743" i="3" s="1"/>
  <c r="F743" i="3"/>
  <c r="E743" i="3"/>
  <c r="J742" i="3"/>
  <c r="J741" i="3" s="1"/>
  <c r="I742" i="3"/>
  <c r="I741" i="3" s="1"/>
  <c r="F741" i="3"/>
  <c r="E741" i="3"/>
  <c r="J740" i="3"/>
  <c r="J739" i="3" s="1"/>
  <c r="I740" i="3"/>
  <c r="F739" i="3"/>
  <c r="E739" i="3"/>
  <c r="J735" i="3"/>
  <c r="I735" i="3"/>
  <c r="I734" i="3" s="1"/>
  <c r="F734" i="3"/>
  <c r="E734" i="3"/>
  <c r="J733" i="3"/>
  <c r="I733" i="3"/>
  <c r="I732" i="3" s="1"/>
  <c r="F732" i="3"/>
  <c r="E732" i="3"/>
  <c r="J731" i="3"/>
  <c r="J730" i="3" s="1"/>
  <c r="I731" i="3"/>
  <c r="I730" i="3" s="1"/>
  <c r="F730" i="3"/>
  <c r="E730" i="3"/>
  <c r="J729" i="3"/>
  <c r="J728" i="3" s="1"/>
  <c r="I729" i="3"/>
  <c r="F728" i="3"/>
  <c r="E728" i="3"/>
  <c r="J723" i="3"/>
  <c r="I723" i="3"/>
  <c r="I722" i="3" s="1"/>
  <c r="F722" i="3"/>
  <c r="E722" i="3"/>
  <c r="J721" i="3"/>
  <c r="J720" i="3" s="1"/>
  <c r="I721" i="3"/>
  <c r="I720" i="3" s="1"/>
  <c r="F720" i="3"/>
  <c r="E720" i="3"/>
  <c r="J719" i="3"/>
  <c r="I719" i="3"/>
  <c r="I725" i="3" s="1"/>
  <c r="F718" i="3"/>
  <c r="E718" i="3"/>
  <c r="J712" i="3"/>
  <c r="I712" i="3"/>
  <c r="E716" i="3"/>
  <c r="J714" i="3"/>
  <c r="J713" i="3" s="1"/>
  <c r="I714" i="3"/>
  <c r="F713" i="3"/>
  <c r="E713" i="3"/>
  <c r="F711" i="3"/>
  <c r="E711" i="3"/>
  <c r="J710" i="3"/>
  <c r="J709" i="3" s="1"/>
  <c r="I710" i="3"/>
  <c r="I709" i="3" s="1"/>
  <c r="F709" i="3"/>
  <c r="E709" i="3"/>
  <c r="J708" i="3"/>
  <c r="J707" i="3" s="1"/>
  <c r="I708" i="3"/>
  <c r="I707" i="3" s="1"/>
  <c r="F707" i="3"/>
  <c r="E707" i="3"/>
  <c r="J706" i="3"/>
  <c r="J705" i="3" s="1"/>
  <c r="I706" i="3"/>
  <c r="I705" i="3" s="1"/>
  <c r="F705" i="3"/>
  <c r="E705" i="3"/>
  <c r="J704" i="3"/>
  <c r="J703" i="3" s="1"/>
  <c r="I704" i="3"/>
  <c r="I703" i="3" s="1"/>
  <c r="F703" i="3"/>
  <c r="E703" i="3"/>
  <c r="F701" i="3"/>
  <c r="F700" i="3"/>
  <c r="E700" i="3"/>
  <c r="J698" i="3"/>
  <c r="I698" i="3"/>
  <c r="I701" i="3" s="1"/>
  <c r="J697" i="3"/>
  <c r="I697" i="3"/>
  <c r="J695" i="3"/>
  <c r="J694" i="3" s="1"/>
  <c r="I695" i="3"/>
  <c r="I694" i="3" s="1"/>
  <c r="F694" i="3"/>
  <c r="E694" i="3"/>
  <c r="J693" i="3"/>
  <c r="J692" i="3" s="1"/>
  <c r="I693" i="3"/>
  <c r="G693" i="3"/>
  <c r="F692" i="3"/>
  <c r="E692" i="3"/>
  <c r="F690" i="3"/>
  <c r="E690" i="3"/>
  <c r="J691" i="3"/>
  <c r="J690" i="3" s="1"/>
  <c r="I691" i="3"/>
  <c r="I690" i="3" s="1"/>
  <c r="J689" i="3"/>
  <c r="I689" i="3"/>
  <c r="F688" i="3"/>
  <c r="E688" i="3"/>
  <c r="F237" i="3"/>
  <c r="F236" i="3" s="1"/>
  <c r="E237" i="3"/>
  <c r="E236" i="3" s="1"/>
  <c r="F242" i="3"/>
  <c r="F241" i="3" s="1"/>
  <c r="E242" i="3"/>
  <c r="E241" i="3" s="1"/>
  <c r="J240" i="3"/>
  <c r="J242" i="3" s="1"/>
  <c r="J241" i="3" s="1"/>
  <c r="I240" i="3"/>
  <c r="I239" i="3" s="1"/>
  <c r="G240" i="3"/>
  <c r="F239" i="3"/>
  <c r="E239" i="3"/>
  <c r="J235" i="3"/>
  <c r="J234" i="3" s="1"/>
  <c r="I235" i="3"/>
  <c r="I234" i="3" s="1"/>
  <c r="J233" i="3"/>
  <c r="I233" i="3"/>
  <c r="I232" i="3" s="1"/>
  <c r="G233" i="3"/>
  <c r="G232" i="3" s="1"/>
  <c r="F232" i="3"/>
  <c r="E232" i="3"/>
  <c r="F230" i="3"/>
  <c r="F246" i="3" s="1"/>
  <c r="E230" i="3"/>
  <c r="E246" i="3" s="1"/>
  <c r="F229" i="3"/>
  <c r="F244" i="3" s="1"/>
  <c r="E229" i="3"/>
  <c r="J227" i="3"/>
  <c r="J230" i="3" s="1"/>
  <c r="J224" i="3"/>
  <c r="I225" i="3"/>
  <c r="I224" i="3" s="1"/>
  <c r="J223" i="3"/>
  <c r="J222" i="3" s="1"/>
  <c r="I223" i="3"/>
  <c r="I229" i="3" s="1"/>
  <c r="G223" i="3"/>
  <c r="F222" i="3"/>
  <c r="E222" i="3"/>
  <c r="J215" i="3"/>
  <c r="J214" i="3" s="1"/>
  <c r="I215" i="3"/>
  <c r="I214" i="3" s="1"/>
  <c r="J213" i="3"/>
  <c r="J212" i="3" s="1"/>
  <c r="I213" i="3"/>
  <c r="I212" i="3" s="1"/>
  <c r="I21" i="3"/>
  <c r="J28" i="3"/>
  <c r="J21" i="3"/>
  <c r="E244" i="3" l="1"/>
  <c r="K234" i="3"/>
  <c r="K1006" i="3"/>
  <c r="J851" i="3"/>
  <c r="J850" i="3" s="1"/>
  <c r="I688" i="3"/>
  <c r="I700" i="3"/>
  <c r="I728" i="3"/>
  <c r="K728" i="3" s="1"/>
  <c r="I737" i="3"/>
  <c r="I739" i="3"/>
  <c r="I749" i="3" s="1"/>
  <c r="I750" i="3"/>
  <c r="J38" i="3"/>
  <c r="G239" i="3"/>
  <c r="I964" i="3"/>
  <c r="G692" i="3"/>
  <c r="G237" i="3"/>
  <c r="G236" i="3" s="1"/>
  <c r="F699" i="3"/>
  <c r="K966" i="3"/>
  <c r="J964" i="3"/>
  <c r="I855" i="3"/>
  <c r="I1017" i="3" s="1"/>
  <c r="I851" i="3"/>
  <c r="I850" i="3" s="1"/>
  <c r="K769" i="3"/>
  <c r="K846" i="3"/>
  <c r="I826" i="3"/>
  <c r="I854" i="3"/>
  <c r="K854" i="3" s="1"/>
  <c r="I790" i="3"/>
  <c r="K849" i="3"/>
  <c r="K772" i="3"/>
  <c r="K837" i="3"/>
  <c r="K792" i="3"/>
  <c r="K780" i="3"/>
  <c r="J831" i="3"/>
  <c r="K831" i="3" s="1"/>
  <c r="K775" i="3"/>
  <c r="K816" i="3"/>
  <c r="J815" i="3"/>
  <c r="K815" i="3" s="1"/>
  <c r="K827" i="3"/>
  <c r="J826" i="3"/>
  <c r="J810" i="3"/>
  <c r="K810" i="3" s="1"/>
  <c r="K811" i="3"/>
  <c r="K791" i="3"/>
  <c r="J790" i="3"/>
  <c r="K767" i="3"/>
  <c r="J766" i="3"/>
  <c r="K766" i="3" s="1"/>
  <c r="J724" i="3"/>
  <c r="K731" i="3"/>
  <c r="K693" i="3"/>
  <c r="K730" i="3"/>
  <c r="K733" i="3"/>
  <c r="K746" i="3"/>
  <c r="K752" i="3"/>
  <c r="J732" i="3"/>
  <c r="K732" i="3" s="1"/>
  <c r="K740" i="3"/>
  <c r="K707" i="3"/>
  <c r="I696" i="3"/>
  <c r="K697" i="3"/>
  <c r="K703" i="3"/>
  <c r="K714" i="3"/>
  <c r="K741" i="3"/>
  <c r="J696" i="3"/>
  <c r="K706" i="3"/>
  <c r="K710" i="3"/>
  <c r="K720" i="3"/>
  <c r="K742" i="3"/>
  <c r="K743" i="3"/>
  <c r="K745" i="3"/>
  <c r="K698" i="3"/>
  <c r="K705" i="3"/>
  <c r="K708" i="3"/>
  <c r="K709" i="3"/>
  <c r="K753" i="3"/>
  <c r="K694" i="3"/>
  <c r="K747" i="3"/>
  <c r="I736" i="3"/>
  <c r="K695" i="3"/>
  <c r="J701" i="3"/>
  <c r="K704" i="3"/>
  <c r="I713" i="3"/>
  <c r="K713" i="3" s="1"/>
  <c r="J700" i="3"/>
  <c r="K719" i="3"/>
  <c r="J725" i="3"/>
  <c r="K735" i="3"/>
  <c r="J736" i="3"/>
  <c r="J237" i="3"/>
  <c r="J236" i="3" s="1"/>
  <c r="I692" i="3"/>
  <c r="K692" i="3" s="1"/>
  <c r="I718" i="3"/>
  <c r="I724" i="3"/>
  <c r="K744" i="3"/>
  <c r="K748" i="3"/>
  <c r="J749" i="3"/>
  <c r="I755" i="3"/>
  <c r="I754" i="3" s="1"/>
  <c r="I716" i="3"/>
  <c r="I715" i="3" s="1"/>
  <c r="J718" i="3"/>
  <c r="K721" i="3"/>
  <c r="K723" i="3"/>
  <c r="K729" i="3"/>
  <c r="J737" i="3"/>
  <c r="J755" i="3"/>
  <c r="J716" i="3"/>
  <c r="J715" i="3" s="1"/>
  <c r="J750" i="3"/>
  <c r="J734" i="3"/>
  <c r="K734" i="3" s="1"/>
  <c r="J722" i="3"/>
  <c r="K722" i="3" s="1"/>
  <c r="J711" i="3"/>
  <c r="K712" i="3"/>
  <c r="I711" i="3"/>
  <c r="K689" i="3"/>
  <c r="J688" i="3"/>
  <c r="I237" i="3"/>
  <c r="I236" i="3" s="1"/>
  <c r="K690" i="3"/>
  <c r="K691" i="3"/>
  <c r="E228" i="3"/>
  <c r="G242" i="3"/>
  <c r="I242" i="3"/>
  <c r="I241" i="3" s="1"/>
  <c r="K241" i="3" s="1"/>
  <c r="G241" i="3"/>
  <c r="G222" i="3"/>
  <c r="G229" i="3"/>
  <c r="G228" i="3" s="1"/>
  <c r="K240" i="3"/>
  <c r="J239" i="3"/>
  <c r="K239" i="3" s="1"/>
  <c r="K223" i="3"/>
  <c r="F228" i="3"/>
  <c r="J229" i="3"/>
  <c r="K229" i="3" s="1"/>
  <c r="K228" i="3" s="1"/>
  <c r="I222" i="3"/>
  <c r="K222" i="3" s="1"/>
  <c r="K224" i="3"/>
  <c r="K233" i="3"/>
  <c r="K235" i="3"/>
  <c r="J232" i="3"/>
  <c r="K232" i="3" s="1"/>
  <c r="J226" i="3"/>
  <c r="K225" i="3"/>
  <c r="K214" i="3"/>
  <c r="K212" i="3"/>
  <c r="K215" i="3"/>
  <c r="K213" i="3"/>
  <c r="J199" i="3"/>
  <c r="J198" i="3" s="1"/>
  <c r="I199" i="3"/>
  <c r="J196" i="3"/>
  <c r="I196" i="3"/>
  <c r="J195" i="3"/>
  <c r="I195" i="3"/>
  <c r="J197" i="3"/>
  <c r="I197" i="3"/>
  <c r="J191" i="3"/>
  <c r="J246" i="3" s="1"/>
  <c r="I191" i="3"/>
  <c r="E189" i="3"/>
  <c r="J186" i="3"/>
  <c r="I186" i="3"/>
  <c r="J184" i="3"/>
  <c r="I184" i="3"/>
  <c r="I183" i="3" s="1"/>
  <c r="J179" i="3"/>
  <c r="I179" i="3"/>
  <c r="K688" i="3" l="1"/>
  <c r="K739" i="3"/>
  <c r="J178" i="3"/>
  <c r="J181" i="3"/>
  <c r="I178" i="3"/>
  <c r="I181" i="3"/>
  <c r="I185" i="3"/>
  <c r="I190" i="3"/>
  <c r="I189" i="3" s="1"/>
  <c r="J190" i="3"/>
  <c r="J189" i="3" s="1"/>
  <c r="K964" i="3"/>
  <c r="K850" i="3"/>
  <c r="K790" i="3"/>
  <c r="K826" i="3"/>
  <c r="K851" i="3"/>
  <c r="K701" i="3"/>
  <c r="J855" i="3"/>
  <c r="J1017" i="3" s="1"/>
  <c r="I699" i="3"/>
  <c r="K725" i="3"/>
  <c r="K724" i="3"/>
  <c r="K749" i="3"/>
  <c r="K696" i="3"/>
  <c r="K711" i="3"/>
  <c r="K715" i="3"/>
  <c r="J754" i="3"/>
  <c r="K754" i="3" s="1"/>
  <c r="K755" i="3"/>
  <c r="K716" i="3"/>
  <c r="K750" i="3"/>
  <c r="K737" i="3"/>
  <c r="K718" i="3"/>
  <c r="K736" i="3"/>
  <c r="K700" i="3"/>
  <c r="J699" i="3"/>
  <c r="K237" i="3"/>
  <c r="K236" i="3" s="1"/>
  <c r="K242" i="3"/>
  <c r="J228" i="3"/>
  <c r="K197" i="3"/>
  <c r="K196" i="3"/>
  <c r="I194" i="3"/>
  <c r="I193" i="3" s="1"/>
  <c r="K195" i="3"/>
  <c r="K199" i="3"/>
  <c r="J194" i="3"/>
  <c r="I198" i="3"/>
  <c r="K198" i="3" s="1"/>
  <c r="K186" i="3"/>
  <c r="K184" i="3"/>
  <c r="K179" i="3"/>
  <c r="J183" i="3"/>
  <c r="K183" i="3" s="1"/>
  <c r="J185" i="3"/>
  <c r="K185" i="3" s="1"/>
  <c r="I170" i="3"/>
  <c r="F168" i="3"/>
  <c r="E169" i="3"/>
  <c r="J166" i="3"/>
  <c r="I167" i="3"/>
  <c r="I166" i="3" s="1"/>
  <c r="J165" i="3"/>
  <c r="J164" i="3" s="1"/>
  <c r="I165" i="3"/>
  <c r="I164" i="3" s="1"/>
  <c r="J163" i="3"/>
  <c r="I163" i="3"/>
  <c r="I162" i="3" s="1"/>
  <c r="J161" i="3"/>
  <c r="J160" i="3" s="1"/>
  <c r="I161" i="3"/>
  <c r="I160" i="3" s="1"/>
  <c r="J159" i="3"/>
  <c r="I159" i="3"/>
  <c r="F106" i="3"/>
  <c r="F174" i="3" s="1"/>
  <c r="G167" i="3"/>
  <c r="F166" i="3"/>
  <c r="E166" i="3"/>
  <c r="F164" i="3"/>
  <c r="E164" i="3"/>
  <c r="J154" i="3"/>
  <c r="J153" i="3" s="1"/>
  <c r="I154" i="3"/>
  <c r="J152" i="3"/>
  <c r="J151" i="3" s="1"/>
  <c r="I152" i="3"/>
  <c r="I151" i="3" s="1"/>
  <c r="E148" i="3"/>
  <c r="J146" i="3"/>
  <c r="J149" i="3" s="1"/>
  <c r="I146" i="3"/>
  <c r="I149" i="3" s="1"/>
  <c r="J145" i="3"/>
  <c r="I145" i="3"/>
  <c r="J143" i="3"/>
  <c r="I143" i="3"/>
  <c r="I142" i="3" s="1"/>
  <c r="F142" i="3"/>
  <c r="E142" i="3"/>
  <c r="J141" i="3"/>
  <c r="I141" i="3"/>
  <c r="I140" i="3" s="1"/>
  <c r="F140" i="3"/>
  <c r="E140" i="3"/>
  <c r="J139" i="3"/>
  <c r="I139" i="3"/>
  <c r="I138" i="3" s="1"/>
  <c r="J137" i="3"/>
  <c r="J136" i="3" s="1"/>
  <c r="I137" i="3"/>
  <c r="I136" i="3" s="1"/>
  <c r="F136" i="3"/>
  <c r="E136" i="3"/>
  <c r="J135" i="3"/>
  <c r="J134" i="3" s="1"/>
  <c r="I135" i="3"/>
  <c r="I134" i="3" s="1"/>
  <c r="G135" i="3"/>
  <c r="F134" i="3"/>
  <c r="E134" i="3"/>
  <c r="J133" i="3"/>
  <c r="J132" i="3" s="1"/>
  <c r="I133" i="3"/>
  <c r="I132" i="3" s="1"/>
  <c r="J131" i="3"/>
  <c r="J130" i="3" s="1"/>
  <c r="I131" i="3"/>
  <c r="I130" i="3" s="1"/>
  <c r="G131" i="3"/>
  <c r="F130" i="3"/>
  <c r="E130" i="3"/>
  <c r="J129" i="3"/>
  <c r="I129" i="3"/>
  <c r="I128" i="3" s="1"/>
  <c r="J127" i="3"/>
  <c r="J126" i="3" s="1"/>
  <c r="I127" i="3"/>
  <c r="I126" i="3" s="1"/>
  <c r="J125" i="3"/>
  <c r="I125" i="3"/>
  <c r="J120" i="3"/>
  <c r="J119" i="3" s="1"/>
  <c r="I120" i="3"/>
  <c r="I119" i="3" s="1"/>
  <c r="J118" i="3"/>
  <c r="I118" i="3"/>
  <c r="I117" i="3" s="1"/>
  <c r="J116" i="3"/>
  <c r="I116" i="3"/>
  <c r="F113" i="3"/>
  <c r="F112" i="3" s="1"/>
  <c r="E113" i="3"/>
  <c r="E112" i="3" s="1"/>
  <c r="J109" i="3"/>
  <c r="I109" i="3"/>
  <c r="I108" i="3" s="1"/>
  <c r="J111" i="3"/>
  <c r="I111" i="3"/>
  <c r="J104" i="3"/>
  <c r="I104" i="3"/>
  <c r="F101" i="3"/>
  <c r="E101" i="3"/>
  <c r="E100" i="3" s="1"/>
  <c r="J99" i="3"/>
  <c r="I99" i="3"/>
  <c r="G99" i="3"/>
  <c r="F98" i="3"/>
  <c r="E98" i="3"/>
  <c r="I89" i="3"/>
  <c r="J97" i="3"/>
  <c r="J96" i="3" s="1"/>
  <c r="I97" i="3"/>
  <c r="J90" i="3"/>
  <c r="J75" i="3"/>
  <c r="J74" i="3" s="1"/>
  <c r="I75" i="3"/>
  <c r="J73" i="3"/>
  <c r="I73" i="3"/>
  <c r="J71" i="3"/>
  <c r="J70" i="3" s="1"/>
  <c r="I71" i="3"/>
  <c r="I70" i="3" s="1"/>
  <c r="J69" i="3"/>
  <c r="I69" i="3"/>
  <c r="J68" i="3"/>
  <c r="I68" i="3"/>
  <c r="J66" i="3"/>
  <c r="I66" i="3"/>
  <c r="J65" i="3"/>
  <c r="I65" i="3"/>
  <c r="I244" i="3" l="1"/>
  <c r="J122" i="3"/>
  <c r="K178" i="3"/>
  <c r="J169" i="3"/>
  <c r="J168" i="3" s="1"/>
  <c r="F100" i="3"/>
  <c r="F173" i="3"/>
  <c r="J244" i="3"/>
  <c r="I106" i="3"/>
  <c r="I174" i="3" s="1"/>
  <c r="I115" i="3"/>
  <c r="I121" i="3" s="1"/>
  <c r="I122" i="3"/>
  <c r="I72" i="3"/>
  <c r="J93" i="3"/>
  <c r="J92" i="3" s="1"/>
  <c r="J98" i="3"/>
  <c r="J101" i="3"/>
  <c r="J106" i="3"/>
  <c r="J174" i="3" s="1"/>
  <c r="J110" i="3"/>
  <c r="J113" i="3"/>
  <c r="J112" i="3" s="1"/>
  <c r="J124" i="3"/>
  <c r="J148" i="3"/>
  <c r="I158" i="3"/>
  <c r="I169" i="3"/>
  <c r="I168" i="3" s="1"/>
  <c r="I101" i="3"/>
  <c r="I100" i="3" s="1"/>
  <c r="I110" i="3"/>
  <c r="I113" i="3"/>
  <c r="I112" i="3" s="1"/>
  <c r="I124" i="3"/>
  <c r="I148" i="3"/>
  <c r="I147" i="3" s="1"/>
  <c r="I74" i="3"/>
  <c r="K74" i="3" s="1"/>
  <c r="K855" i="3"/>
  <c r="K1017" i="3"/>
  <c r="K699" i="3"/>
  <c r="I180" i="3"/>
  <c r="G130" i="3"/>
  <c r="K134" i="3"/>
  <c r="G134" i="3"/>
  <c r="G166" i="3"/>
  <c r="G98" i="3"/>
  <c r="G101" i="3"/>
  <c r="K135" i="3"/>
  <c r="G169" i="3"/>
  <c r="I201" i="3"/>
  <c r="K189" i="3"/>
  <c r="K160" i="3"/>
  <c r="J193" i="3"/>
  <c r="K193" i="3" s="1"/>
  <c r="K194" i="3"/>
  <c r="J201" i="3"/>
  <c r="J245" i="3" s="1"/>
  <c r="J1015" i="3" s="1"/>
  <c r="K190" i="3"/>
  <c r="K163" i="3"/>
  <c r="K171" i="3"/>
  <c r="K181" i="3"/>
  <c r="J180" i="3"/>
  <c r="K164" i="3"/>
  <c r="K159" i="3"/>
  <c r="J158" i="3"/>
  <c r="J162" i="3"/>
  <c r="K162" i="3" s="1"/>
  <c r="J170" i="3"/>
  <c r="K170" i="3" s="1"/>
  <c r="K161" i="3"/>
  <c r="K165" i="3"/>
  <c r="E168" i="3"/>
  <c r="I144" i="3"/>
  <c r="K139" i="3"/>
  <c r="K151" i="3"/>
  <c r="K141" i="3"/>
  <c r="K145" i="3"/>
  <c r="K143" i="3"/>
  <c r="I156" i="3"/>
  <c r="I155" i="3" s="1"/>
  <c r="K136" i="3"/>
  <c r="K152" i="3"/>
  <c r="J156" i="3"/>
  <c r="K137" i="3"/>
  <c r="K154" i="3"/>
  <c r="J138" i="3"/>
  <c r="K138" i="3" s="1"/>
  <c r="J140" i="3"/>
  <c r="K140" i="3" s="1"/>
  <c r="J142" i="3"/>
  <c r="K142" i="3" s="1"/>
  <c r="J144" i="3"/>
  <c r="I153" i="3"/>
  <c r="K153" i="3" s="1"/>
  <c r="K132" i="3"/>
  <c r="K133" i="3"/>
  <c r="K130" i="3"/>
  <c r="K131" i="3"/>
  <c r="K129" i="3"/>
  <c r="K119" i="3"/>
  <c r="J128" i="3"/>
  <c r="K128" i="3" s="1"/>
  <c r="K127" i="3"/>
  <c r="K99" i="3"/>
  <c r="K118" i="3"/>
  <c r="K126" i="3"/>
  <c r="K109" i="3"/>
  <c r="K116" i="3"/>
  <c r="J108" i="3"/>
  <c r="K108" i="3" s="1"/>
  <c r="J115" i="3"/>
  <c r="K111" i="3"/>
  <c r="K120" i="3"/>
  <c r="K125" i="3"/>
  <c r="K97" i="3"/>
  <c r="J117" i="3"/>
  <c r="K117" i="3" s="1"/>
  <c r="K104" i="3"/>
  <c r="I103" i="3"/>
  <c r="J103" i="3"/>
  <c r="I98" i="3"/>
  <c r="G100" i="3"/>
  <c r="I64" i="3"/>
  <c r="I67" i="3"/>
  <c r="J89" i="3"/>
  <c r="K89" i="3" s="1"/>
  <c r="I96" i="3"/>
  <c r="K96" i="3" s="1"/>
  <c r="K66" i="3"/>
  <c r="K69" i="3"/>
  <c r="K73" i="3"/>
  <c r="K65" i="3"/>
  <c r="K68" i="3"/>
  <c r="K70" i="3"/>
  <c r="J64" i="3"/>
  <c r="J67" i="3"/>
  <c r="J72" i="3"/>
  <c r="K72" i="3" s="1"/>
  <c r="K71" i="3"/>
  <c r="K75" i="3"/>
  <c r="K90" i="3"/>
  <c r="J61" i="3"/>
  <c r="I61" i="3"/>
  <c r="J58" i="3"/>
  <c r="I59" i="3"/>
  <c r="I58" i="3" s="1"/>
  <c r="J57" i="3"/>
  <c r="J56" i="3" s="1"/>
  <c r="I57" i="3"/>
  <c r="K54" i="3"/>
  <c r="K55" i="3"/>
  <c r="J53" i="3"/>
  <c r="I53" i="3"/>
  <c r="J51" i="3"/>
  <c r="I51" i="3"/>
  <c r="J52" i="3"/>
  <c r="I52" i="3"/>
  <c r="J48" i="3"/>
  <c r="J79" i="3" s="1"/>
  <c r="I49" i="3"/>
  <c r="I48" i="3"/>
  <c r="J46" i="3"/>
  <c r="I46" i="3"/>
  <c r="I45" i="3" s="1"/>
  <c r="J42" i="3"/>
  <c r="I42" i="3"/>
  <c r="J33" i="3"/>
  <c r="J32" i="3" s="1"/>
  <c r="I33" i="3"/>
  <c r="I32" i="3" s="1"/>
  <c r="J31" i="3"/>
  <c r="I31" i="3"/>
  <c r="I30" i="3" s="1"/>
  <c r="I28" i="3"/>
  <c r="J27" i="3"/>
  <c r="I27" i="3"/>
  <c r="J25" i="3"/>
  <c r="I25" i="3"/>
  <c r="J24" i="3"/>
  <c r="I24" i="3"/>
  <c r="J20" i="3"/>
  <c r="I20" i="3"/>
  <c r="J18" i="3"/>
  <c r="I18" i="3"/>
  <c r="J14" i="3"/>
  <c r="I15" i="3"/>
  <c r="I14" i="3" s="1"/>
  <c r="I12" i="3"/>
  <c r="I11" i="3"/>
  <c r="G54" i="3"/>
  <c r="G55" i="3"/>
  <c r="F53" i="3"/>
  <c r="E53" i="3"/>
  <c r="K124" i="3" l="1"/>
  <c r="K98" i="3"/>
  <c r="K115" i="3"/>
  <c r="J77" i="3"/>
  <c r="K158" i="3"/>
  <c r="K110" i="3"/>
  <c r="I38" i="3"/>
  <c r="I77" i="3"/>
  <c r="J35" i="3"/>
  <c r="I79" i="3"/>
  <c r="K106" i="3"/>
  <c r="I173" i="3"/>
  <c r="J105" i="3"/>
  <c r="I105" i="3"/>
  <c r="I35" i="3"/>
  <c r="J173" i="3"/>
  <c r="K144" i="3"/>
  <c r="I200" i="3"/>
  <c r="I245" i="3"/>
  <c r="I1015" i="3" s="1"/>
  <c r="K180" i="3"/>
  <c r="K244" i="3"/>
  <c r="J243" i="3"/>
  <c r="K53" i="3"/>
  <c r="K174" i="3"/>
  <c r="K201" i="3"/>
  <c r="J200" i="3"/>
  <c r="I92" i="3"/>
  <c r="K92" i="3" s="1"/>
  <c r="K168" i="3"/>
  <c r="K169" i="3"/>
  <c r="K148" i="3"/>
  <c r="J147" i="3"/>
  <c r="K147" i="3" s="1"/>
  <c r="K156" i="3"/>
  <c r="J155" i="3"/>
  <c r="K155" i="3" s="1"/>
  <c r="J121" i="3"/>
  <c r="K121" i="3" s="1"/>
  <c r="J100" i="3"/>
  <c r="K100" i="3" s="1"/>
  <c r="K101" i="3"/>
  <c r="K103" i="3"/>
  <c r="K112" i="3"/>
  <c r="K113" i="3"/>
  <c r="G53" i="3"/>
  <c r="K18" i="3"/>
  <c r="K64" i="3"/>
  <c r="K48" i="3"/>
  <c r="I50" i="3"/>
  <c r="J26" i="3"/>
  <c r="K20" i="3"/>
  <c r="K46" i="3"/>
  <c r="K49" i="3"/>
  <c r="K67" i="3"/>
  <c r="J37" i="3"/>
  <c r="J84" i="3" s="1"/>
  <c r="K12" i="3"/>
  <c r="K42" i="3"/>
  <c r="K52" i="3"/>
  <c r="K57" i="3"/>
  <c r="K59" i="3"/>
  <c r="K61" i="3"/>
  <c r="K14" i="3"/>
  <c r="K31" i="3"/>
  <c r="K32" i="3"/>
  <c r="K11" i="3"/>
  <c r="I16" i="3"/>
  <c r="K17" i="3"/>
  <c r="K21" i="3"/>
  <c r="K25" i="3"/>
  <c r="K28" i="3"/>
  <c r="J50" i="3"/>
  <c r="J16" i="3"/>
  <c r="I19" i="3"/>
  <c r="I37" i="3"/>
  <c r="K27" i="3"/>
  <c r="J30" i="3"/>
  <c r="K30" i="3" s="1"/>
  <c r="K93" i="3"/>
  <c r="K58" i="3"/>
  <c r="J19" i="3"/>
  <c r="I23" i="3"/>
  <c r="K24" i="3"/>
  <c r="I10" i="3"/>
  <c r="K15" i="3"/>
  <c r="J23" i="3"/>
  <c r="I26" i="3"/>
  <c r="K33" i="3"/>
  <c r="I47" i="3"/>
  <c r="K51" i="3"/>
  <c r="J10" i="3"/>
  <c r="I41" i="3"/>
  <c r="K43" i="3"/>
  <c r="J45" i="3"/>
  <c r="K45" i="3" s="1"/>
  <c r="J47" i="3"/>
  <c r="I56" i="3"/>
  <c r="K56" i="3" s="1"/>
  <c r="J41" i="3"/>
  <c r="F765" i="5"/>
  <c r="E765" i="5"/>
  <c r="G763" i="5"/>
  <c r="G762" i="5"/>
  <c r="G761" i="5"/>
  <c r="G760" i="5"/>
  <c r="G759" i="5"/>
  <c r="G758" i="5"/>
  <c r="F757" i="5"/>
  <c r="E757" i="5"/>
  <c r="E756" i="5" s="1"/>
  <c r="F753" i="5"/>
  <c r="F752" i="5" s="1"/>
  <c r="E753" i="5"/>
  <c r="E752" i="5" s="1"/>
  <c r="G750" i="5"/>
  <c r="F749" i="5"/>
  <c r="E749" i="5"/>
  <c r="E748" i="5" s="1"/>
  <c r="G747" i="5"/>
  <c r="G746" i="5"/>
  <c r="G745" i="5"/>
  <c r="G744" i="5"/>
  <c r="G743" i="5"/>
  <c r="G742" i="5"/>
  <c r="G741" i="5"/>
  <c r="F740" i="5"/>
  <c r="E740" i="5"/>
  <c r="E739" i="5" s="1"/>
  <c r="G738" i="5"/>
  <c r="G737" i="5"/>
  <c r="G736" i="5"/>
  <c r="G735" i="5"/>
  <c r="G734" i="5"/>
  <c r="G732" i="5"/>
  <c r="F731" i="5"/>
  <c r="E731" i="5"/>
  <c r="E730" i="5" s="1"/>
  <c r="G729" i="5"/>
  <c r="G728" i="5"/>
  <c r="G727" i="5"/>
  <c r="F726" i="5"/>
  <c r="E726" i="5"/>
  <c r="E725" i="5" s="1"/>
  <c r="G724" i="5"/>
  <c r="F723" i="5"/>
  <c r="E723" i="5"/>
  <c r="E722" i="5" s="1"/>
  <c r="G719" i="5"/>
  <c r="G718" i="5"/>
  <c r="F717" i="5"/>
  <c r="E717" i="5"/>
  <c r="E716" i="5" s="1"/>
  <c r="G715" i="5"/>
  <c r="G714" i="5"/>
  <c r="G713" i="5"/>
  <c r="G712" i="5"/>
  <c r="G711" i="5"/>
  <c r="G710" i="5"/>
  <c r="G709" i="5"/>
  <c r="F708" i="5"/>
  <c r="E708" i="5"/>
  <c r="E707" i="5" s="1"/>
  <c r="G706" i="5"/>
  <c r="G705" i="5"/>
  <c r="G703" i="5"/>
  <c r="G702" i="5"/>
  <c r="G701" i="5"/>
  <c r="F699" i="5"/>
  <c r="E699" i="5"/>
  <c r="E698" i="5" s="1"/>
  <c r="G697" i="5"/>
  <c r="G696" i="5"/>
  <c r="G695" i="5"/>
  <c r="G694" i="5"/>
  <c r="G693" i="5"/>
  <c r="G692" i="5"/>
  <c r="G691" i="5"/>
  <c r="F690" i="5"/>
  <c r="E690" i="5"/>
  <c r="E689" i="5" s="1"/>
  <c r="F688" i="5"/>
  <c r="E688" i="5"/>
  <c r="F687" i="5"/>
  <c r="E687" i="5"/>
  <c r="F686" i="5"/>
  <c r="E686" i="5"/>
  <c r="F685" i="5"/>
  <c r="E685" i="5"/>
  <c r="F684" i="5"/>
  <c r="E684" i="5"/>
  <c r="F683" i="5"/>
  <c r="E683" i="5"/>
  <c r="F682" i="5"/>
  <c r="E682" i="5"/>
  <c r="G679" i="5"/>
  <c r="G678" i="5"/>
  <c r="G677" i="5"/>
  <c r="G676" i="5"/>
  <c r="G675" i="5"/>
  <c r="G674" i="5"/>
  <c r="G673" i="5"/>
  <c r="G672" i="5"/>
  <c r="G662" i="5"/>
  <c r="G661" i="5"/>
  <c r="G660" i="5"/>
  <c r="F659" i="5"/>
  <c r="E659" i="5"/>
  <c r="G658" i="5"/>
  <c r="G657" i="5"/>
  <c r="G656" i="5"/>
  <c r="G655" i="5"/>
  <c r="G653" i="5"/>
  <c r="G652" i="5"/>
  <c r="G651" i="5"/>
  <c r="G650" i="5"/>
  <c r="G649" i="5"/>
  <c r="F648" i="5"/>
  <c r="F654" i="5" s="1"/>
  <c r="F664" i="5" s="1"/>
  <c r="E648" i="5"/>
  <c r="E654" i="5" s="1"/>
  <c r="E664" i="5" s="1"/>
  <c r="G647" i="5"/>
  <c r="G646" i="5"/>
  <c r="F644" i="5"/>
  <c r="F667" i="5" s="1"/>
  <c r="E644" i="5"/>
  <c r="E667" i="5" s="1"/>
  <c r="F643" i="5"/>
  <c r="E643" i="5"/>
  <c r="G642" i="5"/>
  <c r="G641" i="5"/>
  <c r="G640" i="5"/>
  <c r="G639" i="5"/>
  <c r="G638" i="5"/>
  <c r="G637" i="5"/>
  <c r="G636" i="5"/>
  <c r="G635" i="5"/>
  <c r="F633" i="5"/>
  <c r="G633" i="5" s="1"/>
  <c r="F632" i="5"/>
  <c r="E632" i="5"/>
  <c r="G631" i="5"/>
  <c r="G630" i="5"/>
  <c r="F628" i="5"/>
  <c r="E628" i="5"/>
  <c r="F627" i="5"/>
  <c r="E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F608" i="5"/>
  <c r="E608" i="5"/>
  <c r="F607" i="5"/>
  <c r="E607" i="5"/>
  <c r="G605" i="5"/>
  <c r="G604" i="5"/>
  <c r="G602" i="5"/>
  <c r="G601" i="5"/>
  <c r="G600" i="5"/>
  <c r="G599" i="5"/>
  <c r="G598" i="5"/>
  <c r="F597" i="5"/>
  <c r="E597" i="5"/>
  <c r="G596" i="5"/>
  <c r="G595" i="5"/>
  <c r="G594" i="5"/>
  <c r="G593" i="5"/>
  <c r="F592" i="5"/>
  <c r="E592" i="5"/>
  <c r="G591" i="5"/>
  <c r="G590" i="5"/>
  <c r="F589" i="5"/>
  <c r="E589" i="5"/>
  <c r="G588" i="5"/>
  <c r="G587" i="5"/>
  <c r="F586" i="5"/>
  <c r="E586" i="5"/>
  <c r="F583" i="5"/>
  <c r="E583" i="5"/>
  <c r="E584" i="5" s="1"/>
  <c r="G582" i="5"/>
  <c r="G581" i="5"/>
  <c r="F579" i="5"/>
  <c r="F578" i="5"/>
  <c r="E578" i="5"/>
  <c r="G577" i="5"/>
  <c r="G579" i="5" s="1"/>
  <c r="G576" i="5"/>
  <c r="G578" i="5" s="1"/>
  <c r="F574" i="5"/>
  <c r="E574" i="5"/>
  <c r="F573" i="5"/>
  <c r="E573" i="5"/>
  <c r="G572" i="5"/>
  <c r="G571" i="5"/>
  <c r="G570" i="5"/>
  <c r="G569" i="5"/>
  <c r="G568" i="5"/>
  <c r="G567" i="5"/>
  <c r="G566" i="5"/>
  <c r="G565" i="5"/>
  <c r="G564" i="5"/>
  <c r="G563" i="5"/>
  <c r="F561" i="5"/>
  <c r="E561" i="5"/>
  <c r="F560" i="5"/>
  <c r="E560" i="5"/>
  <c r="G559" i="5"/>
  <c r="G558" i="5"/>
  <c r="G557" i="5"/>
  <c r="G556" i="5"/>
  <c r="G555" i="5"/>
  <c r="G554" i="5"/>
  <c r="G553" i="5"/>
  <c r="G552" i="5"/>
  <c r="F549" i="5"/>
  <c r="E549" i="5"/>
  <c r="F548" i="5"/>
  <c r="E548" i="5"/>
  <c r="G547" i="5"/>
  <c r="G546" i="5"/>
  <c r="G545" i="5"/>
  <c r="G544" i="5"/>
  <c r="G543" i="5"/>
  <c r="G542" i="5"/>
  <c r="F540" i="5"/>
  <c r="E540" i="5"/>
  <c r="E539" i="5" s="1"/>
  <c r="G538" i="5"/>
  <c r="G537" i="5"/>
  <c r="G536" i="5"/>
  <c r="G535" i="5"/>
  <c r="G534" i="5"/>
  <c r="G533" i="5"/>
  <c r="G532" i="5"/>
  <c r="G531" i="5"/>
  <c r="G530" i="5"/>
  <c r="G529" i="5"/>
  <c r="G528" i="5"/>
  <c r="G527" i="5"/>
  <c r="F525" i="5"/>
  <c r="E525" i="5"/>
  <c r="F524" i="5"/>
  <c r="E524" i="5"/>
  <c r="G522" i="5"/>
  <c r="G521" i="5"/>
  <c r="F520" i="5"/>
  <c r="E520" i="5"/>
  <c r="G519" i="5"/>
  <c r="G518" i="5"/>
  <c r="G517" i="5"/>
  <c r="G516" i="5"/>
  <c r="G515" i="5"/>
  <c r="G514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F484" i="5"/>
  <c r="E484" i="5"/>
  <c r="E480" i="5" s="1"/>
  <c r="F482" i="5"/>
  <c r="E482" i="5"/>
  <c r="F481" i="5"/>
  <c r="E481" i="5"/>
  <c r="E505" i="5" s="1"/>
  <c r="G479" i="5"/>
  <c r="G478" i="5"/>
  <c r="G477" i="5"/>
  <c r="G476" i="5"/>
  <c r="G475" i="5"/>
  <c r="G474" i="5"/>
  <c r="G473" i="5"/>
  <c r="F471" i="5"/>
  <c r="E471" i="5"/>
  <c r="G470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F449" i="5"/>
  <c r="E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F433" i="5"/>
  <c r="E433" i="5"/>
  <c r="E432" i="5" s="1"/>
  <c r="G431" i="5"/>
  <c r="G430" i="5"/>
  <c r="F428" i="5"/>
  <c r="E428" i="5"/>
  <c r="E427" i="5" s="1"/>
  <c r="G426" i="5"/>
  <c r="G425" i="5"/>
  <c r="G424" i="5"/>
  <c r="G423" i="5"/>
  <c r="G422" i="5"/>
  <c r="G421" i="5"/>
  <c r="G420" i="5"/>
  <c r="F418" i="5"/>
  <c r="E418" i="5"/>
  <c r="E417" i="5" s="1"/>
  <c r="G417" i="5" s="1"/>
  <c r="G416" i="5"/>
  <c r="F414" i="5"/>
  <c r="F413" i="5" s="1"/>
  <c r="E414" i="5"/>
  <c r="G412" i="5"/>
  <c r="F410" i="5"/>
  <c r="E410" i="5"/>
  <c r="E409" i="5" s="1"/>
  <c r="G408" i="5"/>
  <c r="E406" i="5"/>
  <c r="G406" i="5" s="1"/>
  <c r="F405" i="5"/>
  <c r="G404" i="5"/>
  <c r="G403" i="5"/>
  <c r="G402" i="5"/>
  <c r="F400" i="5"/>
  <c r="F399" i="5" s="1"/>
  <c r="E400" i="5"/>
  <c r="E399" i="5" s="1"/>
  <c r="G397" i="5"/>
  <c r="F396" i="5"/>
  <c r="E396" i="5"/>
  <c r="F394" i="5"/>
  <c r="E394" i="5"/>
  <c r="F392" i="5"/>
  <c r="E392" i="5"/>
  <c r="F391" i="5"/>
  <c r="E391" i="5"/>
  <c r="F387" i="5"/>
  <c r="E387" i="5"/>
  <c r="F384" i="5"/>
  <c r="E384" i="5"/>
  <c r="F381" i="5"/>
  <c r="E381" i="5"/>
  <c r="F379" i="5"/>
  <c r="E379" i="5"/>
  <c r="F378" i="5"/>
  <c r="E378" i="5"/>
  <c r="G375" i="5"/>
  <c r="F372" i="5"/>
  <c r="E372" i="5"/>
  <c r="E371" i="5" s="1"/>
  <c r="G370" i="5"/>
  <c r="G369" i="5"/>
  <c r="G368" i="5"/>
  <c r="F366" i="5"/>
  <c r="F365" i="5" s="1"/>
  <c r="E366" i="5"/>
  <c r="E365" i="5" s="1"/>
  <c r="G364" i="5"/>
  <c r="F361" i="5"/>
  <c r="E361" i="5"/>
  <c r="E360" i="5" s="1"/>
  <c r="G359" i="5"/>
  <c r="G358" i="5"/>
  <c r="G357" i="5"/>
  <c r="F355" i="5"/>
  <c r="F354" i="5" s="1"/>
  <c r="E355" i="5"/>
  <c r="E354" i="5" s="1"/>
  <c r="G353" i="5"/>
  <c r="G352" i="5"/>
  <c r="G351" i="5"/>
  <c r="F349" i="5"/>
  <c r="F348" i="5" s="1"/>
  <c r="E349" i="5"/>
  <c r="E348" i="5" s="1"/>
  <c r="G347" i="5"/>
  <c r="G346" i="5"/>
  <c r="G345" i="5"/>
  <c r="F343" i="5"/>
  <c r="E343" i="5"/>
  <c r="F340" i="5"/>
  <c r="E340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F252" i="5"/>
  <c r="E252" i="5"/>
  <c r="E249" i="5" s="1"/>
  <c r="G251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F231" i="5"/>
  <c r="E231" i="5"/>
  <c r="G230" i="5"/>
  <c r="F228" i="5"/>
  <c r="E228" i="5"/>
  <c r="G227" i="5"/>
  <c r="G226" i="5"/>
  <c r="F224" i="5"/>
  <c r="E224" i="5"/>
  <c r="G223" i="5"/>
  <c r="F221" i="5"/>
  <c r="E221" i="5"/>
  <c r="G217" i="5"/>
  <c r="G216" i="5"/>
  <c r="G215" i="5"/>
  <c r="G214" i="5"/>
  <c r="G213" i="5"/>
  <c r="G212" i="5"/>
  <c r="G211" i="5"/>
  <c r="G210" i="5"/>
  <c r="F208" i="5"/>
  <c r="F207" i="5" s="1"/>
  <c r="E208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F188" i="5"/>
  <c r="E183" i="5"/>
  <c r="G180" i="5"/>
  <c r="F179" i="5"/>
  <c r="E179" i="5"/>
  <c r="G178" i="5"/>
  <c r="F177" i="5"/>
  <c r="E177" i="5"/>
  <c r="G167" i="5"/>
  <c r="G166" i="5"/>
  <c r="F163" i="5"/>
  <c r="E163" i="5"/>
  <c r="E170" i="5" s="1"/>
  <c r="E187" i="5" s="1"/>
  <c r="F160" i="5"/>
  <c r="F186" i="5" s="1"/>
  <c r="E160" i="5"/>
  <c r="E186" i="5" s="1"/>
  <c r="F159" i="5"/>
  <c r="E159" i="5"/>
  <c r="G158" i="5"/>
  <c r="F157" i="5"/>
  <c r="E157" i="5"/>
  <c r="G156" i="5"/>
  <c r="F155" i="5"/>
  <c r="E155" i="5"/>
  <c r="G153" i="5"/>
  <c r="G152" i="5"/>
  <c r="G151" i="5"/>
  <c r="F150" i="5"/>
  <c r="E150" i="5"/>
  <c r="F146" i="5"/>
  <c r="E146" i="5"/>
  <c r="G143" i="5"/>
  <c r="G142" i="5"/>
  <c r="F141" i="5"/>
  <c r="E141" i="5"/>
  <c r="F140" i="5"/>
  <c r="E140" i="5"/>
  <c r="G139" i="5"/>
  <c r="G138" i="5"/>
  <c r="F136" i="5"/>
  <c r="E136" i="5"/>
  <c r="F135" i="5"/>
  <c r="E135" i="5"/>
  <c r="G134" i="5"/>
  <c r="G133" i="5"/>
  <c r="G132" i="5"/>
  <c r="G131" i="5"/>
  <c r="E128" i="5"/>
  <c r="E127" i="5" s="1"/>
  <c r="G125" i="5"/>
  <c r="G124" i="5"/>
  <c r="G123" i="5"/>
  <c r="G122" i="5"/>
  <c r="G121" i="5"/>
  <c r="G120" i="5"/>
  <c r="G119" i="5"/>
  <c r="G118" i="5"/>
  <c r="G117" i="5"/>
  <c r="G116" i="5"/>
  <c r="G115" i="5"/>
  <c r="F114" i="5"/>
  <c r="F128" i="5" s="1"/>
  <c r="G113" i="5"/>
  <c r="G112" i="5"/>
  <c r="F110" i="5"/>
  <c r="E110" i="5"/>
  <c r="F109" i="5"/>
  <c r="E109" i="5"/>
  <c r="G108" i="5"/>
  <c r="G107" i="5"/>
  <c r="G106" i="5"/>
  <c r="G105" i="5"/>
  <c r="G104" i="5"/>
  <c r="G103" i="5"/>
  <c r="F101" i="5"/>
  <c r="E101" i="5"/>
  <c r="F100" i="5"/>
  <c r="E100" i="5"/>
  <c r="G99" i="5"/>
  <c r="G98" i="5"/>
  <c r="F96" i="5"/>
  <c r="E96" i="5"/>
  <c r="F95" i="5"/>
  <c r="E95" i="5"/>
  <c r="G94" i="5"/>
  <c r="G93" i="5"/>
  <c r="F91" i="5"/>
  <c r="E91" i="5"/>
  <c r="F94" i="6" s="1"/>
  <c r="F90" i="5"/>
  <c r="E90" i="5"/>
  <c r="G89" i="5"/>
  <c r="G88" i="5"/>
  <c r="F86" i="5"/>
  <c r="E86" i="5"/>
  <c r="F87" i="6" s="1"/>
  <c r="F85" i="5"/>
  <c r="E85" i="5"/>
  <c r="G84" i="5"/>
  <c r="G83" i="5"/>
  <c r="F73" i="5"/>
  <c r="E73" i="5"/>
  <c r="F71" i="5"/>
  <c r="E71" i="5"/>
  <c r="G69" i="5"/>
  <c r="F68" i="5"/>
  <c r="E68" i="5"/>
  <c r="G67" i="5"/>
  <c r="F66" i="5"/>
  <c r="E66" i="5"/>
  <c r="G65" i="5"/>
  <c r="F64" i="5"/>
  <c r="E64" i="5"/>
  <c r="G63" i="5"/>
  <c r="G62" i="5"/>
  <c r="F61" i="5"/>
  <c r="E61" i="5"/>
  <c r="G60" i="5"/>
  <c r="G59" i="5"/>
  <c r="F58" i="5"/>
  <c r="E58" i="5"/>
  <c r="F56" i="5"/>
  <c r="E56" i="5"/>
  <c r="G55" i="5"/>
  <c r="F52" i="5"/>
  <c r="G51" i="5"/>
  <c r="F50" i="5"/>
  <c r="E50" i="5"/>
  <c r="G49" i="5"/>
  <c r="G48" i="5"/>
  <c r="F47" i="5"/>
  <c r="E47" i="5"/>
  <c r="G42" i="5"/>
  <c r="G41" i="5"/>
  <c r="F40" i="5"/>
  <c r="E40" i="5"/>
  <c r="F37" i="5"/>
  <c r="E37" i="5"/>
  <c r="F36" i="5"/>
  <c r="E36" i="5"/>
  <c r="F34" i="5"/>
  <c r="E34" i="5"/>
  <c r="E33" i="5" s="1"/>
  <c r="F31" i="5"/>
  <c r="G30" i="5"/>
  <c r="F29" i="5"/>
  <c r="E29" i="5"/>
  <c r="G27" i="5"/>
  <c r="G26" i="5"/>
  <c r="F25" i="5"/>
  <c r="E25" i="5"/>
  <c r="G24" i="5"/>
  <c r="G23" i="5"/>
  <c r="F22" i="5"/>
  <c r="E22" i="5"/>
  <c r="G20" i="5"/>
  <c r="G19" i="5"/>
  <c r="F18" i="5"/>
  <c r="E18" i="5"/>
  <c r="G17" i="5"/>
  <c r="G16" i="5"/>
  <c r="F15" i="5"/>
  <c r="E15" i="5"/>
  <c r="G14" i="5"/>
  <c r="F13" i="5"/>
  <c r="G13" i="5" s="1"/>
  <c r="G11" i="5"/>
  <c r="G10" i="5"/>
  <c r="F9" i="5"/>
  <c r="E9" i="5"/>
  <c r="G340" i="5" l="1"/>
  <c r="G155" i="5"/>
  <c r="G252" i="5"/>
  <c r="E377" i="5"/>
  <c r="G387" i="5"/>
  <c r="G392" i="5"/>
  <c r="G484" i="5"/>
  <c r="G520" i="5"/>
  <c r="G410" i="5"/>
  <c r="G179" i="5"/>
  <c r="G85" i="5"/>
  <c r="G632" i="5"/>
  <c r="G58" i="5"/>
  <c r="G159" i="5"/>
  <c r="G384" i="5"/>
  <c r="G418" i="5"/>
  <c r="G586" i="5"/>
  <c r="G589" i="5"/>
  <c r="G643" i="5"/>
  <c r="G687" i="5"/>
  <c r="E681" i="5"/>
  <c r="G667" i="5"/>
  <c r="G684" i="5"/>
  <c r="I227" i="3"/>
  <c r="I230" i="3" s="1"/>
  <c r="E224" i="6"/>
  <c r="F78" i="5"/>
  <c r="G50" i="5"/>
  <c r="E74" i="5"/>
  <c r="E70" i="5" s="1"/>
  <c r="G61" i="5"/>
  <c r="G95" i="5"/>
  <c r="G109" i="5"/>
  <c r="E162" i="5"/>
  <c r="E219" i="5"/>
  <c r="E218" i="5" s="1"/>
  <c r="G224" i="5"/>
  <c r="E248" i="5"/>
  <c r="F318" i="6"/>
  <c r="E318" i="6"/>
  <c r="E317" i="6" s="1"/>
  <c r="G482" i="5"/>
  <c r="J522" i="3"/>
  <c r="J518" i="3" s="1"/>
  <c r="J678" i="3" s="1"/>
  <c r="F519" i="6"/>
  <c r="F59" i="6"/>
  <c r="F90" i="6"/>
  <c r="F86" i="6"/>
  <c r="F377" i="5"/>
  <c r="G377" i="5" s="1"/>
  <c r="G399" i="5"/>
  <c r="E405" i="5"/>
  <c r="G405" i="5" s="1"/>
  <c r="G597" i="5"/>
  <c r="G686" i="5"/>
  <c r="G688" i="5"/>
  <c r="F93" i="6"/>
  <c r="F98" i="6"/>
  <c r="F97" i="6" s="1"/>
  <c r="G90" i="5"/>
  <c r="G100" i="5"/>
  <c r="E185" i="5"/>
  <c r="G177" i="5"/>
  <c r="G231" i="5"/>
  <c r="G354" i="5"/>
  <c r="E519" i="6"/>
  <c r="G659" i="5"/>
  <c r="F663" i="5"/>
  <c r="J82" i="3"/>
  <c r="I84" i="3"/>
  <c r="G47" i="5"/>
  <c r="G66" i="5"/>
  <c r="G73" i="5"/>
  <c r="G157" i="5"/>
  <c r="G228" i="5"/>
  <c r="E504" i="5"/>
  <c r="E390" i="5"/>
  <c r="G471" i="5"/>
  <c r="G540" i="5"/>
  <c r="G548" i="5"/>
  <c r="G574" i="5"/>
  <c r="G608" i="5"/>
  <c r="G648" i="5"/>
  <c r="E663" i="5"/>
  <c r="G749" i="5"/>
  <c r="I82" i="3"/>
  <c r="G15" i="5"/>
  <c r="G18" i="5"/>
  <c r="G22" i="5"/>
  <c r="G25" i="5"/>
  <c r="G71" i="5"/>
  <c r="G146" i="5"/>
  <c r="G160" i="5"/>
  <c r="G221" i="5"/>
  <c r="E509" i="5"/>
  <c r="G394" i="5"/>
  <c r="I522" i="3"/>
  <c r="G549" i="5"/>
  <c r="G627" i="5"/>
  <c r="G683" i="5"/>
  <c r="G365" i="5"/>
  <c r="F390" i="5"/>
  <c r="E523" i="5"/>
  <c r="E606" i="5"/>
  <c r="J34" i="3"/>
  <c r="K105" i="3"/>
  <c r="G29" i="5"/>
  <c r="G36" i="5"/>
  <c r="E54" i="5"/>
  <c r="F74" i="5"/>
  <c r="J62" i="3"/>
  <c r="J80" i="3" s="1"/>
  <c r="J85" i="3" s="1"/>
  <c r="G64" i="5"/>
  <c r="E76" i="5"/>
  <c r="G349" i="5"/>
  <c r="G355" i="5"/>
  <c r="G366" i="5"/>
  <c r="G400" i="5"/>
  <c r="E680" i="5"/>
  <c r="F748" i="5"/>
  <c r="G748" i="5" s="1"/>
  <c r="G9" i="5"/>
  <c r="G34" i="5"/>
  <c r="F54" i="5"/>
  <c r="F145" i="5"/>
  <c r="G110" i="5"/>
  <c r="G136" i="5"/>
  <c r="F219" i="5"/>
  <c r="G449" i="5"/>
  <c r="F480" i="5"/>
  <c r="G480" i="5" s="1"/>
  <c r="F539" i="5"/>
  <c r="G539" i="5" s="1"/>
  <c r="G561" i="5"/>
  <c r="G592" i="5"/>
  <c r="G685" i="5"/>
  <c r="G699" i="5"/>
  <c r="G757" i="5"/>
  <c r="G765" i="5"/>
  <c r="E78" i="5"/>
  <c r="E771" i="5" s="1"/>
  <c r="F79" i="5"/>
  <c r="G68" i="5"/>
  <c r="G150" i="5"/>
  <c r="G348" i="5"/>
  <c r="F506" i="5"/>
  <c r="F510" i="5" s="1"/>
  <c r="G381" i="5"/>
  <c r="G396" i="5"/>
  <c r="F409" i="5"/>
  <c r="G409" i="5" s="1"/>
  <c r="E668" i="5"/>
  <c r="E774" i="5" s="1"/>
  <c r="G644" i="5"/>
  <c r="G664" i="5"/>
  <c r="K245" i="3"/>
  <c r="K1015" i="3"/>
  <c r="K200" i="3"/>
  <c r="K16" i="3"/>
  <c r="K26" i="3"/>
  <c r="K47" i="3"/>
  <c r="K23" i="3"/>
  <c r="K37" i="3"/>
  <c r="K50" i="3"/>
  <c r="I1012" i="3"/>
  <c r="K10" i="3"/>
  <c r="K19" i="3"/>
  <c r="K79" i="3"/>
  <c r="J1012" i="3"/>
  <c r="I34" i="3"/>
  <c r="K41" i="3"/>
  <c r="K77" i="3"/>
  <c r="K35" i="3"/>
  <c r="K38" i="3"/>
  <c r="G186" i="5"/>
  <c r="F33" i="5"/>
  <c r="G33" i="5" s="1"/>
  <c r="G140" i="5"/>
  <c r="G96" i="5"/>
  <c r="G208" i="5"/>
  <c r="E207" i="5"/>
  <c r="F249" i="5"/>
  <c r="G343" i="5"/>
  <c r="G379" i="5"/>
  <c r="E666" i="5"/>
  <c r="E766" i="5"/>
  <c r="G731" i="5"/>
  <c r="G740" i="5"/>
  <c r="F771" i="5"/>
  <c r="G37" i="5"/>
  <c r="G56" i="5"/>
  <c r="E145" i="5"/>
  <c r="E144" i="5" s="1"/>
  <c r="G91" i="5"/>
  <c r="G128" i="5"/>
  <c r="F127" i="5"/>
  <c r="G127" i="5" s="1"/>
  <c r="G135" i="5"/>
  <c r="E169" i="5"/>
  <c r="G414" i="5"/>
  <c r="E413" i="5"/>
  <c r="G413" i="5" s="1"/>
  <c r="G428" i="5"/>
  <c r="F427" i="5"/>
  <c r="G427" i="5" s="1"/>
  <c r="G524" i="5"/>
  <c r="G573" i="5"/>
  <c r="F584" i="5"/>
  <c r="G584" i="5" s="1"/>
  <c r="G583" i="5"/>
  <c r="G690" i="5"/>
  <c r="F689" i="5"/>
  <c r="G689" i="5" s="1"/>
  <c r="F504" i="5"/>
  <c r="G372" i="5"/>
  <c r="F371" i="5"/>
  <c r="G371" i="5" s="1"/>
  <c r="G654" i="5"/>
  <c r="F680" i="5"/>
  <c r="G682" i="5"/>
  <c r="F681" i="5"/>
  <c r="G708" i="5"/>
  <c r="F707" i="5"/>
  <c r="G707" i="5" s="1"/>
  <c r="F170" i="5"/>
  <c r="G163" i="5"/>
  <c r="F162" i="5"/>
  <c r="G361" i="5"/>
  <c r="F360" i="5"/>
  <c r="G360" i="5" s="1"/>
  <c r="G433" i="5"/>
  <c r="F432" i="5"/>
  <c r="G432" i="5" s="1"/>
  <c r="G40" i="5"/>
  <c r="F76" i="5"/>
  <c r="G101" i="5"/>
  <c r="E506" i="5"/>
  <c r="E510" i="5" s="1"/>
  <c r="E342" i="5"/>
  <c r="F505" i="5"/>
  <c r="G505" i="5" s="1"/>
  <c r="G481" i="5"/>
  <c r="F668" i="5"/>
  <c r="G525" i="5"/>
  <c r="G560" i="5"/>
  <c r="G607" i="5"/>
  <c r="F606" i="5"/>
  <c r="G628" i="5"/>
  <c r="G717" i="5"/>
  <c r="G723" i="5"/>
  <c r="G726" i="5"/>
  <c r="F725" i="5"/>
  <c r="G725" i="5" s="1"/>
  <c r="F766" i="5"/>
  <c r="F764" i="5" s="1"/>
  <c r="G86" i="5"/>
  <c r="G114" i="5"/>
  <c r="F342" i="5"/>
  <c r="G342" i="5" s="1"/>
  <c r="F523" i="5"/>
  <c r="F698" i="5"/>
  <c r="G698" i="5" s="1"/>
  <c r="F716" i="5"/>
  <c r="G716" i="5" s="1"/>
  <c r="F722" i="5"/>
  <c r="G722" i="5" s="1"/>
  <c r="F730" i="5"/>
  <c r="G730" i="5" s="1"/>
  <c r="F739" i="5"/>
  <c r="G739" i="5" s="1"/>
  <c r="F756" i="5"/>
  <c r="G756" i="5" s="1"/>
  <c r="E772" i="5" l="1"/>
  <c r="I226" i="3"/>
  <c r="G523" i="5"/>
  <c r="G681" i="5"/>
  <c r="G663" i="5"/>
  <c r="G606" i="5"/>
  <c r="G162" i="5"/>
  <c r="E79" i="5"/>
  <c r="E773" i="5" s="1"/>
  <c r="G74" i="5"/>
  <c r="J520" i="3"/>
  <c r="V360" i="9"/>
  <c r="G680" i="5"/>
  <c r="E517" i="6"/>
  <c r="E515" i="6"/>
  <c r="F515" i="6"/>
  <c r="F517" i="6"/>
  <c r="E223" i="6"/>
  <c r="E227" i="6"/>
  <c r="G390" i="5"/>
  <c r="F89" i="6"/>
  <c r="F170" i="6"/>
  <c r="F317" i="6"/>
  <c r="F455" i="6"/>
  <c r="H245" i="9"/>
  <c r="F77" i="6"/>
  <c r="F57" i="6"/>
  <c r="J516" i="3"/>
  <c r="I518" i="3"/>
  <c r="I678" i="3" s="1"/>
  <c r="I520" i="3"/>
  <c r="K520" i="3" s="1"/>
  <c r="F773" i="5"/>
  <c r="G145" i="5"/>
  <c r="F509" i="5"/>
  <c r="G509" i="5" s="1"/>
  <c r="K522" i="3"/>
  <c r="K1012" i="3"/>
  <c r="F666" i="5"/>
  <c r="G666" i="5" s="1"/>
  <c r="G771" i="5"/>
  <c r="F144" i="5"/>
  <c r="G144" i="5" s="1"/>
  <c r="I228" i="3"/>
  <c r="I246" i="3"/>
  <c r="G54" i="5"/>
  <c r="G219" i="5"/>
  <c r="F218" i="5"/>
  <c r="G218" i="5" s="1"/>
  <c r="F70" i="5"/>
  <c r="G70" i="5" s="1"/>
  <c r="G78" i="5"/>
  <c r="E665" i="5"/>
  <c r="J60" i="3"/>
  <c r="K84" i="3"/>
  <c r="K82" i="3"/>
  <c r="K34" i="3"/>
  <c r="F774" i="5"/>
  <c r="G774" i="5" s="1"/>
  <c r="G668" i="5"/>
  <c r="E339" i="5"/>
  <c r="G207" i="5"/>
  <c r="G766" i="5"/>
  <c r="G504" i="5"/>
  <c r="F503" i="5"/>
  <c r="G510" i="5"/>
  <c r="G76" i="5"/>
  <c r="F75" i="5"/>
  <c r="F187" i="5"/>
  <c r="F169" i="5"/>
  <c r="G170" i="5"/>
  <c r="E764" i="5"/>
  <c r="G764" i="5" s="1"/>
  <c r="E503" i="5"/>
  <c r="G249" i="5"/>
  <c r="F248" i="5"/>
  <c r="G506" i="5"/>
  <c r="E75" i="5" l="1"/>
  <c r="G75" i="5" s="1"/>
  <c r="G79" i="5"/>
  <c r="G773" i="5"/>
  <c r="F665" i="5"/>
  <c r="G665" i="5" s="1"/>
  <c r="D245" i="9"/>
  <c r="D243" i="9" s="1"/>
  <c r="H279" i="9"/>
  <c r="H243" i="9"/>
  <c r="E225" i="6"/>
  <c r="E243" i="6"/>
  <c r="E240" i="6" s="1"/>
  <c r="F679" i="6"/>
  <c r="F454" i="6"/>
  <c r="F169" i="6"/>
  <c r="F513" i="6"/>
  <c r="F675" i="6"/>
  <c r="F73" i="6"/>
  <c r="F82" i="6"/>
  <c r="E513" i="6"/>
  <c r="E675" i="6"/>
  <c r="K518" i="3"/>
  <c r="I516" i="3"/>
  <c r="K516" i="3" s="1"/>
  <c r="J684" i="3"/>
  <c r="J1016" i="3" s="1"/>
  <c r="J675" i="3"/>
  <c r="J76" i="3"/>
  <c r="K246" i="3"/>
  <c r="I243" i="3"/>
  <c r="K243" i="3" s="1"/>
  <c r="G187" i="5"/>
  <c r="J186" i="5"/>
  <c r="F185" i="5"/>
  <c r="G185" i="5" s="1"/>
  <c r="F772" i="5"/>
  <c r="G772" i="5" s="1"/>
  <c r="G248" i="5"/>
  <c r="F339" i="5"/>
  <c r="G503" i="5"/>
  <c r="E508" i="5"/>
  <c r="E338" i="5"/>
  <c r="D279" i="9" l="1"/>
  <c r="H1180" i="9"/>
  <c r="H267" i="9"/>
  <c r="D267" i="9" s="1"/>
  <c r="E681" i="6"/>
  <c r="E672" i="6"/>
  <c r="F681" i="6"/>
  <c r="F678" i="6" s="1"/>
  <c r="F672" i="6"/>
  <c r="F78" i="6"/>
  <c r="I684" i="3"/>
  <c r="I675" i="3"/>
  <c r="K675" i="3" s="1"/>
  <c r="K678" i="3"/>
  <c r="J81" i="3"/>
  <c r="E507" i="5"/>
  <c r="E769" i="5"/>
  <c r="E768" i="5" s="1"/>
  <c r="F508" i="5"/>
  <c r="G339" i="5"/>
  <c r="F338" i="5"/>
  <c r="G338" i="5" s="1"/>
  <c r="D1180" i="9" l="1"/>
  <c r="H1170" i="9"/>
  <c r="H1142" i="9" s="1"/>
  <c r="F1013" i="6"/>
  <c r="K684" i="3"/>
  <c r="G508" i="5"/>
  <c r="F507" i="5"/>
  <c r="G507" i="5" s="1"/>
  <c r="F769" i="5"/>
  <c r="D1170" i="9" l="1"/>
  <c r="G769" i="5"/>
  <c r="F768" i="5"/>
  <c r="G768" i="5" s="1"/>
  <c r="F770" i="4" l="1"/>
  <c r="E770" i="4"/>
  <c r="G767" i="4"/>
  <c r="G766" i="4"/>
  <c r="G765" i="4"/>
  <c r="G764" i="4"/>
  <c r="G763" i="4"/>
  <c r="F762" i="4"/>
  <c r="F761" i="4" s="1"/>
  <c r="E762" i="4"/>
  <c r="G760" i="4"/>
  <c r="F759" i="4"/>
  <c r="E759" i="4"/>
  <c r="E758" i="4" s="1"/>
  <c r="G757" i="4"/>
  <c r="F756" i="4"/>
  <c r="F755" i="4" s="1"/>
  <c r="E756" i="4"/>
  <c r="E755" i="4" s="1"/>
  <c r="G754" i="4"/>
  <c r="G753" i="4"/>
  <c r="G752" i="4"/>
  <c r="G751" i="4"/>
  <c r="G750" i="4"/>
  <c r="G749" i="4"/>
  <c r="G748" i="4"/>
  <c r="F747" i="4"/>
  <c r="E747" i="4"/>
  <c r="E746" i="4" s="1"/>
  <c r="G745" i="4"/>
  <c r="G744" i="4"/>
  <c r="G743" i="4"/>
  <c r="G742" i="4"/>
  <c r="G740" i="4"/>
  <c r="F739" i="4"/>
  <c r="F738" i="4" s="1"/>
  <c r="E739" i="4"/>
  <c r="E738" i="4" s="1"/>
  <c r="G737" i="4"/>
  <c r="G736" i="4"/>
  <c r="G735" i="4"/>
  <c r="F734" i="4"/>
  <c r="E734" i="4"/>
  <c r="E733" i="4" s="1"/>
  <c r="G732" i="4"/>
  <c r="F731" i="4"/>
  <c r="F730" i="4" s="1"/>
  <c r="E731" i="4"/>
  <c r="E730" i="4" s="1"/>
  <c r="E693" i="4" s="1"/>
  <c r="G729" i="4"/>
  <c r="G728" i="4"/>
  <c r="F727" i="4"/>
  <c r="F726" i="4" s="1"/>
  <c r="E727" i="4"/>
  <c r="E726" i="4" s="1"/>
  <c r="G725" i="4"/>
  <c r="G724" i="4"/>
  <c r="F723" i="4"/>
  <c r="F722" i="4" s="1"/>
  <c r="E723" i="4"/>
  <c r="E722" i="4" s="1"/>
  <c r="G721" i="4"/>
  <c r="G720" i="4"/>
  <c r="G719" i="4"/>
  <c r="G718" i="4"/>
  <c r="G717" i="4"/>
  <c r="G716" i="4"/>
  <c r="F715" i="4"/>
  <c r="E715" i="4"/>
  <c r="E714" i="4" s="1"/>
  <c r="G713" i="4"/>
  <c r="G711" i="4"/>
  <c r="G710" i="4"/>
  <c r="G709" i="4"/>
  <c r="F706" i="4"/>
  <c r="F705" i="4" s="1"/>
  <c r="E706" i="4"/>
  <c r="G704" i="4"/>
  <c r="G702" i="4"/>
  <c r="G701" i="4"/>
  <c r="G700" i="4"/>
  <c r="G699" i="4"/>
  <c r="G698" i="4"/>
  <c r="F697" i="4"/>
  <c r="F696" i="4" s="1"/>
  <c r="E697" i="4"/>
  <c r="F695" i="4"/>
  <c r="E695" i="4"/>
  <c r="F694" i="4"/>
  <c r="E694" i="4"/>
  <c r="F692" i="4"/>
  <c r="E692" i="4"/>
  <c r="F691" i="4"/>
  <c r="E691" i="4"/>
  <c r="F690" i="4"/>
  <c r="E690" i="4"/>
  <c r="F689" i="4"/>
  <c r="E689" i="4"/>
  <c r="G686" i="4"/>
  <c r="G685" i="4"/>
  <c r="G684" i="4"/>
  <c r="G683" i="4"/>
  <c r="G682" i="4"/>
  <c r="G681" i="4"/>
  <c r="G680" i="4"/>
  <c r="G679" i="4"/>
  <c r="G668" i="4"/>
  <c r="G667" i="4"/>
  <c r="F666" i="4"/>
  <c r="F669" i="4" s="1"/>
  <c r="E666" i="4"/>
  <c r="G665" i="4"/>
  <c r="G664" i="4"/>
  <c r="G663" i="4"/>
  <c r="G662" i="4"/>
  <c r="G661" i="4"/>
  <c r="G660" i="4"/>
  <c r="G658" i="4"/>
  <c r="G657" i="4"/>
  <c r="G656" i="4"/>
  <c r="G655" i="4"/>
  <c r="G654" i="4"/>
  <c r="F653" i="4"/>
  <c r="F659" i="4" s="1"/>
  <c r="E653" i="4"/>
  <c r="E659" i="4" s="1"/>
  <c r="G652" i="4"/>
  <c r="G651" i="4"/>
  <c r="F649" i="4"/>
  <c r="F674" i="4" s="1"/>
  <c r="E649" i="4"/>
  <c r="E674" i="4" s="1"/>
  <c r="F648" i="4"/>
  <c r="E648" i="4"/>
  <c r="G647" i="4"/>
  <c r="G646" i="4"/>
  <c r="G645" i="4"/>
  <c r="G644" i="4"/>
  <c r="G643" i="4"/>
  <c r="G642" i="4"/>
  <c r="G641" i="4"/>
  <c r="G640" i="4"/>
  <c r="F638" i="4"/>
  <c r="E638" i="4"/>
  <c r="F637" i="4"/>
  <c r="E637" i="4"/>
  <c r="G636" i="4"/>
  <c r="G635" i="4"/>
  <c r="F633" i="4"/>
  <c r="E633" i="4"/>
  <c r="F632" i="4"/>
  <c r="E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F615" i="4"/>
  <c r="E615" i="4"/>
  <c r="F614" i="4"/>
  <c r="E614" i="4"/>
  <c r="G612" i="4"/>
  <c r="G611" i="4"/>
  <c r="G610" i="4"/>
  <c r="G609" i="4"/>
  <c r="G608" i="4"/>
  <c r="G607" i="4"/>
  <c r="F606" i="4"/>
  <c r="E606" i="4"/>
  <c r="G605" i="4"/>
  <c r="G604" i="4"/>
  <c r="G603" i="4"/>
  <c r="G602" i="4"/>
  <c r="F601" i="4"/>
  <c r="E601" i="4"/>
  <c r="G600" i="4"/>
  <c r="G599" i="4"/>
  <c r="F598" i="4"/>
  <c r="E598" i="4"/>
  <c r="G597" i="4"/>
  <c r="G596" i="4"/>
  <c r="F595" i="4"/>
  <c r="E595" i="4"/>
  <c r="F592" i="4"/>
  <c r="F593" i="4" s="1"/>
  <c r="E592" i="4"/>
  <c r="E593" i="4" s="1"/>
  <c r="G591" i="4"/>
  <c r="G590" i="4"/>
  <c r="F587" i="4"/>
  <c r="F588" i="4" s="1"/>
  <c r="E587" i="4"/>
  <c r="E588" i="4" s="1"/>
  <c r="G586" i="4"/>
  <c r="G585" i="4"/>
  <c r="G587" i="4" s="1"/>
  <c r="G588" i="4" s="1"/>
  <c r="G584" i="4"/>
  <c r="G583" i="4"/>
  <c r="F581" i="4"/>
  <c r="E581" i="4"/>
  <c r="F580" i="4"/>
  <c r="E580" i="4"/>
  <c r="G579" i="4"/>
  <c r="G581" i="4" s="1"/>
  <c r="G578" i="4"/>
  <c r="G580" i="4" s="1"/>
  <c r="F576" i="4"/>
  <c r="E576" i="4"/>
  <c r="F575" i="4"/>
  <c r="E575" i="4"/>
  <c r="G574" i="4"/>
  <c r="G573" i="4"/>
  <c r="G572" i="4"/>
  <c r="G571" i="4"/>
  <c r="G570" i="4"/>
  <c r="G569" i="4"/>
  <c r="G568" i="4"/>
  <c r="G567" i="4"/>
  <c r="G566" i="4"/>
  <c r="G565" i="4"/>
  <c r="F563" i="4"/>
  <c r="E563" i="4"/>
  <c r="F562" i="4"/>
  <c r="E562" i="4"/>
  <c r="G561" i="4"/>
  <c r="G560" i="4"/>
  <c r="G559" i="4"/>
  <c r="G558" i="4"/>
  <c r="G557" i="4"/>
  <c r="G556" i="4"/>
  <c r="G555" i="4"/>
  <c r="G554" i="4"/>
  <c r="F551" i="4"/>
  <c r="E551" i="4"/>
  <c r="F550" i="4"/>
  <c r="E550" i="4"/>
  <c r="G549" i="4"/>
  <c r="G548" i="4"/>
  <c r="G547" i="4"/>
  <c r="G546" i="4"/>
  <c r="G545" i="4"/>
  <c r="G544" i="4"/>
  <c r="F542" i="4"/>
  <c r="E542" i="4"/>
  <c r="F541" i="4"/>
  <c r="E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F527" i="4"/>
  <c r="E527" i="4"/>
  <c r="E675" i="4" s="1"/>
  <c r="F526" i="4"/>
  <c r="E526" i="4"/>
  <c r="G524" i="4"/>
  <c r="G523" i="4"/>
  <c r="F522" i="4"/>
  <c r="E522" i="4"/>
  <c r="G521" i="4"/>
  <c r="G520" i="4"/>
  <c r="G519" i="4"/>
  <c r="G518" i="4"/>
  <c r="G517" i="4"/>
  <c r="G516" i="4"/>
  <c r="G515" i="4"/>
  <c r="G514" i="4"/>
  <c r="E504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F485" i="4"/>
  <c r="E485" i="4"/>
  <c r="G483" i="4"/>
  <c r="G482" i="4"/>
  <c r="F481" i="4"/>
  <c r="G481" i="4" s="1"/>
  <c r="G480" i="4"/>
  <c r="G479" i="4"/>
  <c r="G478" i="4"/>
  <c r="G477" i="4"/>
  <c r="G476" i="4"/>
  <c r="G475" i="4"/>
  <c r="G474" i="4"/>
  <c r="G473" i="4"/>
  <c r="F472" i="4"/>
  <c r="G472" i="4" s="1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1" i="4"/>
  <c r="G430" i="4"/>
  <c r="G429" i="4"/>
  <c r="G428" i="4"/>
  <c r="F426" i="4"/>
  <c r="G426" i="4" s="1"/>
  <c r="E426" i="4"/>
  <c r="G425" i="4"/>
  <c r="G423" i="4"/>
  <c r="G422" i="4"/>
  <c r="G421" i="4"/>
  <c r="G420" i="4"/>
  <c r="G419" i="4"/>
  <c r="G418" i="4"/>
  <c r="G415" i="4"/>
  <c r="G414" i="4"/>
  <c r="F412" i="4"/>
  <c r="E412" i="4"/>
  <c r="G411" i="4"/>
  <c r="G410" i="4"/>
  <c r="G409" i="4"/>
  <c r="G408" i="4"/>
  <c r="G407" i="4"/>
  <c r="F405" i="4"/>
  <c r="E405" i="4"/>
  <c r="G404" i="4"/>
  <c r="G403" i="4"/>
  <c r="G402" i="4"/>
  <c r="F400" i="4"/>
  <c r="E400" i="4"/>
  <c r="G399" i="4"/>
  <c r="G398" i="4"/>
  <c r="G397" i="4"/>
  <c r="F395" i="4"/>
  <c r="G395" i="4" s="1"/>
  <c r="E395" i="4"/>
  <c r="G394" i="4"/>
  <c r="G393" i="4"/>
  <c r="G392" i="4"/>
  <c r="G391" i="4"/>
  <c r="G390" i="4"/>
  <c r="G389" i="4"/>
  <c r="F387" i="4"/>
  <c r="E387" i="4"/>
  <c r="G386" i="4"/>
  <c r="G385" i="4"/>
  <c r="G384" i="4"/>
  <c r="F382" i="4"/>
  <c r="E382" i="4"/>
  <c r="E503" i="4" s="1"/>
  <c r="G381" i="4"/>
  <c r="G380" i="4"/>
  <c r="F378" i="4"/>
  <c r="F377" i="4" s="1"/>
  <c r="G377" i="4" s="1"/>
  <c r="E378" i="4"/>
  <c r="G376" i="4"/>
  <c r="G375" i="4"/>
  <c r="G374" i="4"/>
  <c r="F372" i="4"/>
  <c r="E372" i="4"/>
  <c r="G371" i="4"/>
  <c r="G370" i="4"/>
  <c r="G369" i="4"/>
  <c r="F367" i="4"/>
  <c r="F366" i="4" s="1"/>
  <c r="E367" i="4"/>
  <c r="G365" i="4"/>
  <c r="F362" i="4"/>
  <c r="E362" i="4"/>
  <c r="G361" i="4"/>
  <c r="G360" i="4"/>
  <c r="G359" i="4"/>
  <c r="G358" i="4"/>
  <c r="E356" i="4"/>
  <c r="G356" i="4" s="1"/>
  <c r="G355" i="4"/>
  <c r="G354" i="4"/>
  <c r="G353" i="4"/>
  <c r="F351" i="4"/>
  <c r="E351" i="4"/>
  <c r="G350" i="4"/>
  <c r="G349" i="4"/>
  <c r="G348" i="4"/>
  <c r="G347" i="4"/>
  <c r="F345" i="4"/>
  <c r="E345" i="4"/>
  <c r="G344" i="4"/>
  <c r="G343" i="4"/>
  <c r="G342" i="4"/>
  <c r="G341" i="4"/>
  <c r="F339" i="4"/>
  <c r="E339" i="4"/>
  <c r="G338" i="4"/>
  <c r="G337" i="4"/>
  <c r="G336" i="4"/>
  <c r="G335" i="4"/>
  <c r="F333" i="4"/>
  <c r="E333" i="4"/>
  <c r="G332" i="4"/>
  <c r="F330" i="4"/>
  <c r="E330" i="4"/>
  <c r="E510" i="4" s="1"/>
  <c r="F329" i="4"/>
  <c r="E329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F220" i="4"/>
  <c r="E220" i="4"/>
  <c r="G219" i="4"/>
  <c r="F218" i="4"/>
  <c r="E218" i="4"/>
  <c r="G217" i="4"/>
  <c r="G216" i="4"/>
  <c r="F214" i="4"/>
  <c r="E214" i="4"/>
  <c r="G213" i="4"/>
  <c r="E211" i="4"/>
  <c r="G207" i="4"/>
  <c r="G206" i="4"/>
  <c r="G205" i="4"/>
  <c r="G204" i="4"/>
  <c r="G203" i="4"/>
  <c r="G202" i="4"/>
  <c r="G201" i="4"/>
  <c r="G200" i="4"/>
  <c r="G199" i="4"/>
  <c r="G198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E176" i="4"/>
  <c r="F172" i="4"/>
  <c r="F171" i="4" s="1"/>
  <c r="E172" i="4"/>
  <c r="E171" i="4" s="1"/>
  <c r="G170" i="4"/>
  <c r="F169" i="4"/>
  <c r="E169" i="4"/>
  <c r="F167" i="4"/>
  <c r="F166" i="4" s="1"/>
  <c r="E166" i="4"/>
  <c r="G165" i="4"/>
  <c r="F164" i="4"/>
  <c r="E164" i="4"/>
  <c r="G162" i="4"/>
  <c r="F161" i="4"/>
  <c r="E161" i="4"/>
  <c r="G160" i="4"/>
  <c r="F159" i="4"/>
  <c r="E159" i="4"/>
  <c r="G150" i="4"/>
  <c r="G149" i="4"/>
  <c r="G148" i="4"/>
  <c r="F147" i="4"/>
  <c r="F152" i="4" s="1"/>
  <c r="E147" i="4"/>
  <c r="E146" i="4" s="1"/>
  <c r="F144" i="4"/>
  <c r="F174" i="4" s="1"/>
  <c r="E144" i="4"/>
  <c r="E174" i="4" s="1"/>
  <c r="F143" i="4"/>
  <c r="E143" i="4"/>
  <c r="G142" i="4"/>
  <c r="F141" i="4"/>
  <c r="E141" i="4"/>
  <c r="G140" i="4"/>
  <c r="E139" i="4"/>
  <c r="G139" i="4" s="1"/>
  <c r="G137" i="4"/>
  <c r="G136" i="4"/>
  <c r="G135" i="4"/>
  <c r="F134" i="4"/>
  <c r="E134" i="4"/>
  <c r="F130" i="4"/>
  <c r="E130" i="4"/>
  <c r="G127" i="4"/>
  <c r="G126" i="4"/>
  <c r="F125" i="4"/>
  <c r="E125" i="4"/>
  <c r="F124" i="4"/>
  <c r="E124" i="4"/>
  <c r="G123" i="4"/>
  <c r="G122" i="4"/>
  <c r="G121" i="4"/>
  <c r="G120" i="4"/>
  <c r="G119" i="4"/>
  <c r="G118" i="4"/>
  <c r="F116" i="4"/>
  <c r="E116" i="4"/>
  <c r="F115" i="4"/>
  <c r="E115" i="4"/>
  <c r="G114" i="4"/>
  <c r="G113" i="4"/>
  <c r="G112" i="4"/>
  <c r="G111" i="4"/>
  <c r="E108" i="4"/>
  <c r="E107" i="4"/>
  <c r="F104" i="4"/>
  <c r="G104" i="4" s="1"/>
  <c r="G101" i="4"/>
  <c r="G100" i="4"/>
  <c r="G99" i="4"/>
  <c r="G98" i="4"/>
  <c r="G97" i="4"/>
  <c r="G96" i="4"/>
  <c r="G95" i="4"/>
  <c r="G94" i="4"/>
  <c r="G93" i="4"/>
  <c r="F92" i="4"/>
  <c r="G92" i="4" s="1"/>
  <c r="F90" i="4"/>
  <c r="E90" i="4"/>
  <c r="F89" i="4"/>
  <c r="E89" i="4"/>
  <c r="G88" i="4"/>
  <c r="G87" i="4"/>
  <c r="G86" i="4"/>
  <c r="G85" i="4"/>
  <c r="G84" i="4"/>
  <c r="G83" i="4"/>
  <c r="F81" i="4"/>
  <c r="E81" i="4"/>
  <c r="F80" i="4"/>
  <c r="E80" i="4"/>
  <c r="G79" i="4"/>
  <c r="G78" i="4"/>
  <c r="G77" i="4"/>
  <c r="G76" i="4"/>
  <c r="G74" i="4"/>
  <c r="G73" i="4"/>
  <c r="G72" i="4"/>
  <c r="G71" i="4"/>
  <c r="G69" i="4"/>
  <c r="G68" i="4"/>
  <c r="G67" i="4"/>
  <c r="G66" i="4"/>
  <c r="F64" i="4"/>
  <c r="E64" i="4"/>
  <c r="F63" i="4"/>
  <c r="E63" i="4"/>
  <c r="G62" i="4"/>
  <c r="G61" i="4"/>
  <c r="G60" i="4"/>
  <c r="G59" i="4"/>
  <c r="F52" i="4"/>
  <c r="E52" i="4"/>
  <c r="F51" i="4"/>
  <c r="E51" i="4"/>
  <c r="G49" i="4"/>
  <c r="F48" i="4"/>
  <c r="E48" i="4"/>
  <c r="G47" i="4"/>
  <c r="F46" i="4"/>
  <c r="E46" i="4"/>
  <c r="G45" i="4"/>
  <c r="F44" i="4"/>
  <c r="E44" i="4"/>
  <c r="G43" i="4"/>
  <c r="F42" i="4"/>
  <c r="E42" i="4"/>
  <c r="G41" i="4"/>
  <c r="F40" i="4"/>
  <c r="E40" i="4"/>
  <c r="G38" i="4"/>
  <c r="F37" i="4"/>
  <c r="E37" i="4"/>
  <c r="G34" i="4"/>
  <c r="F33" i="4"/>
  <c r="E33" i="4"/>
  <c r="F30" i="4"/>
  <c r="E30" i="4"/>
  <c r="F29" i="4"/>
  <c r="E29" i="4"/>
  <c r="G26" i="4"/>
  <c r="F25" i="4"/>
  <c r="E25" i="4"/>
  <c r="G23" i="4"/>
  <c r="G22" i="4"/>
  <c r="F21" i="4"/>
  <c r="E21" i="4"/>
  <c r="G20" i="4"/>
  <c r="G19" i="4"/>
  <c r="F18" i="4"/>
  <c r="E18" i="4"/>
  <c r="G17" i="4"/>
  <c r="G16" i="4"/>
  <c r="F15" i="4"/>
  <c r="E15" i="4"/>
  <c r="G14" i="4"/>
  <c r="G13" i="4"/>
  <c r="G11" i="4"/>
  <c r="G10" i="4"/>
  <c r="F9" i="4"/>
  <c r="E9" i="4"/>
  <c r="G695" i="4" l="1"/>
  <c r="G21" i="4"/>
  <c r="E508" i="4"/>
  <c r="G508" i="4" s="1"/>
  <c r="G339" i="4"/>
  <c r="G30" i="4"/>
  <c r="G367" i="4"/>
  <c r="G25" i="4"/>
  <c r="G63" i="4"/>
  <c r="E50" i="4"/>
  <c r="G18" i="4"/>
  <c r="G218" i="4"/>
  <c r="F209" i="4"/>
  <c r="F208" i="4" s="1"/>
  <c r="J185" i="4" s="1"/>
  <c r="G345" i="4"/>
  <c r="G372" i="4"/>
  <c r="G378" i="4"/>
  <c r="G756" i="4"/>
  <c r="G759" i="4"/>
  <c r="G522" i="4"/>
  <c r="G595" i="4"/>
  <c r="G601" i="4"/>
  <c r="G130" i="4"/>
  <c r="G715" i="4"/>
  <c r="G632" i="4"/>
  <c r="G220" i="4"/>
  <c r="J362" i="4"/>
  <c r="G485" i="4"/>
  <c r="G562" i="4"/>
  <c r="F714" i="4"/>
  <c r="G362" i="4"/>
  <c r="K362" i="4"/>
  <c r="G37" i="4"/>
  <c r="F28" i="4"/>
  <c r="E54" i="4"/>
  <c r="G115" i="4"/>
  <c r="F146" i="4"/>
  <c r="G146" i="4" s="1"/>
  <c r="G166" i="4"/>
  <c r="G351" i="4"/>
  <c r="G541" i="4"/>
  <c r="G551" i="4"/>
  <c r="G563" i="4"/>
  <c r="G633" i="4"/>
  <c r="G722" i="4"/>
  <c r="G9" i="4"/>
  <c r="G329" i="4"/>
  <c r="G412" i="4"/>
  <c r="F508" i="4"/>
  <c r="G550" i="4"/>
  <c r="G691" i="4"/>
  <c r="G727" i="4"/>
  <c r="G730" i="4"/>
  <c r="G46" i="4"/>
  <c r="F55" i="4"/>
  <c r="G64" i="4"/>
  <c r="F108" i="4"/>
  <c r="G108" i="4" s="1"/>
  <c r="G124" i="4"/>
  <c r="G134" i="4"/>
  <c r="G405" i="4"/>
  <c r="G592" i="4"/>
  <c r="G116" i="4"/>
  <c r="G143" i="4"/>
  <c r="G542" i="4"/>
  <c r="G649" i="4"/>
  <c r="G694" i="4"/>
  <c r="G739" i="4"/>
  <c r="G747" i="4"/>
  <c r="G29" i="4"/>
  <c r="E129" i="4"/>
  <c r="E128" i="4" s="1"/>
  <c r="G167" i="4"/>
  <c r="G52" i="4"/>
  <c r="G161" i="4"/>
  <c r="G387" i="4"/>
  <c r="G576" i="4"/>
  <c r="G606" i="4"/>
  <c r="G614" i="4"/>
  <c r="G637" i="4"/>
  <c r="G648" i="4"/>
  <c r="I868" i="3"/>
  <c r="I867" i="3" s="1"/>
  <c r="E771" i="4"/>
  <c r="G723" i="4"/>
  <c r="G731" i="4"/>
  <c r="G734" i="4"/>
  <c r="G80" i="4"/>
  <c r="G90" i="4"/>
  <c r="G382" i="4"/>
  <c r="G141" i="4"/>
  <c r="F176" i="4"/>
  <c r="G176" i="4" s="1"/>
  <c r="G40" i="4"/>
  <c r="G48" i="4"/>
  <c r="F54" i="4"/>
  <c r="G81" i="4"/>
  <c r="G159" i="4"/>
  <c r="G169" i="4"/>
  <c r="G172" i="4"/>
  <c r="G214" i="4"/>
  <c r="G400" i="4"/>
  <c r="G504" i="4"/>
  <c r="E777" i="4"/>
  <c r="G575" i="4"/>
  <c r="G598" i="4"/>
  <c r="G638" i="4"/>
  <c r="G692" i="4"/>
  <c r="G706" i="4"/>
  <c r="F771" i="4"/>
  <c r="F769" i="4" s="1"/>
  <c r="G762" i="4"/>
  <c r="G770" i="4"/>
  <c r="G659" i="4"/>
  <c r="F671" i="4"/>
  <c r="F673" i="4" s="1"/>
  <c r="G33" i="4"/>
  <c r="G51" i="4"/>
  <c r="F525" i="4"/>
  <c r="G527" i="4"/>
  <c r="G666" i="4"/>
  <c r="E669" i="4"/>
  <c r="G669" i="4" s="1"/>
  <c r="G15" i="4"/>
  <c r="G42" i="4"/>
  <c r="F50" i="4"/>
  <c r="G50" i="4" s="1"/>
  <c r="G89" i="4"/>
  <c r="G144" i="4"/>
  <c r="G147" i="4"/>
  <c r="G174" i="4"/>
  <c r="G211" i="4"/>
  <c r="E209" i="4"/>
  <c r="E208" i="4" s="1"/>
  <c r="F505" i="4"/>
  <c r="G333" i="4"/>
  <c r="G526" i="4"/>
  <c r="E525" i="4"/>
  <c r="G615" i="4"/>
  <c r="E613" i="4"/>
  <c r="E670" i="4"/>
  <c r="F675" i="4"/>
  <c r="G714" i="4"/>
  <c r="G726" i="4"/>
  <c r="G755" i="4"/>
  <c r="G44" i="4"/>
  <c r="E55" i="4"/>
  <c r="G55" i="4" s="1"/>
  <c r="F175" i="4"/>
  <c r="F151" i="4"/>
  <c r="E28" i="4"/>
  <c r="F107" i="4"/>
  <c r="G107" i="4" s="1"/>
  <c r="E152" i="4"/>
  <c r="G330" i="4"/>
  <c r="F510" i="4"/>
  <c r="G510" i="4" s="1"/>
  <c r="E505" i="4"/>
  <c r="E509" i="4" s="1"/>
  <c r="G366" i="4"/>
  <c r="F503" i="4"/>
  <c r="G593" i="4"/>
  <c r="G674" i="4"/>
  <c r="G690" i="4"/>
  <c r="E769" i="4"/>
  <c r="G738" i="4"/>
  <c r="F670" i="4"/>
  <c r="G653" i="4"/>
  <c r="G689" i="4"/>
  <c r="E687" i="4"/>
  <c r="E688" i="4"/>
  <c r="F693" i="4"/>
  <c r="G693" i="4" s="1"/>
  <c r="E696" i="4"/>
  <c r="G696" i="4" s="1"/>
  <c r="E705" i="4"/>
  <c r="G705" i="4" s="1"/>
  <c r="E761" i="4"/>
  <c r="G761" i="4" s="1"/>
  <c r="G697" i="4"/>
  <c r="F613" i="4"/>
  <c r="G613" i="4" s="1"/>
  <c r="F733" i="4"/>
  <c r="G733" i="4" s="1"/>
  <c r="F746" i="4"/>
  <c r="G746" i="4" s="1"/>
  <c r="F758" i="4"/>
  <c r="G758" i="4" s="1"/>
  <c r="G771" i="4" l="1"/>
  <c r="F173" i="4"/>
  <c r="F129" i="4"/>
  <c r="G129" i="4" s="1"/>
  <c r="G670" i="4"/>
  <c r="G28" i="4"/>
  <c r="E328" i="4"/>
  <c r="E327" i="4" s="1"/>
  <c r="I185" i="4"/>
  <c r="G54" i="4"/>
  <c r="F53" i="4"/>
  <c r="F687" i="4"/>
  <c r="G687" i="4" s="1"/>
  <c r="E502" i="4"/>
  <c r="E671" i="4"/>
  <c r="E673" i="4" s="1"/>
  <c r="E672" i="4" s="1"/>
  <c r="G525" i="4"/>
  <c r="F672" i="4"/>
  <c r="G769" i="4"/>
  <c r="G503" i="4"/>
  <c r="F502" i="4"/>
  <c r="F777" i="4"/>
  <c r="G777" i="4" s="1"/>
  <c r="G675" i="4"/>
  <c r="F509" i="4"/>
  <c r="G505" i="4"/>
  <c r="E175" i="4"/>
  <c r="G152" i="4"/>
  <c r="E151" i="4"/>
  <c r="F328" i="4"/>
  <c r="G208" i="4"/>
  <c r="F775" i="4"/>
  <c r="F688" i="4"/>
  <c r="G688" i="4" s="1"/>
  <c r="G209" i="4"/>
  <c r="E776" i="4"/>
  <c r="E53" i="4"/>
  <c r="G53" i="4" s="1"/>
  <c r="F128" i="4" l="1"/>
  <c r="G128" i="4" s="1"/>
  <c r="E507" i="4"/>
  <c r="G671" i="4"/>
  <c r="G502" i="4"/>
  <c r="G672" i="4"/>
  <c r="G673" i="4"/>
  <c r="G509" i="4"/>
  <c r="F776" i="4"/>
  <c r="G776" i="4" s="1"/>
  <c r="E173" i="4"/>
  <c r="G173" i="4" s="1"/>
  <c r="E775" i="4"/>
  <c r="G775" i="4" s="1"/>
  <c r="E506" i="4"/>
  <c r="E774" i="4"/>
  <c r="F507" i="4"/>
  <c r="G328" i="4"/>
  <c r="F327" i="4"/>
  <c r="G327" i="4" s="1"/>
  <c r="G175" i="4"/>
  <c r="G507" i="4" l="1"/>
  <c r="F506" i="4"/>
  <c r="G506" i="4" s="1"/>
  <c r="F774" i="4"/>
  <c r="E773" i="4"/>
  <c r="G774" i="4" l="1"/>
  <c r="F773" i="4"/>
  <c r="G773" i="4" s="1"/>
  <c r="F965" i="3" l="1"/>
  <c r="G960" i="3"/>
  <c r="G959" i="3"/>
  <c r="G958" i="3"/>
  <c r="G957" i="3"/>
  <c r="G956" i="3"/>
  <c r="G955" i="3"/>
  <c r="F954" i="3"/>
  <c r="F953" i="3" s="1"/>
  <c r="E954" i="3"/>
  <c r="F950" i="3"/>
  <c r="E950" i="3"/>
  <c r="E949" i="3" s="1"/>
  <c r="G944" i="3"/>
  <c r="F943" i="3"/>
  <c r="E943" i="3"/>
  <c r="E942" i="3" s="1"/>
  <c r="G941" i="3"/>
  <c r="G940" i="3"/>
  <c r="G939" i="3"/>
  <c r="G938" i="3"/>
  <c r="G937" i="3"/>
  <c r="G936" i="3"/>
  <c r="G935" i="3"/>
  <c r="F934" i="3"/>
  <c r="F933" i="3" s="1"/>
  <c r="E934" i="3"/>
  <c r="G932" i="3"/>
  <c r="G931" i="3"/>
  <c r="G930" i="3"/>
  <c r="G929" i="3"/>
  <c r="G926" i="3"/>
  <c r="F925" i="3"/>
  <c r="F924" i="3" s="1"/>
  <c r="E925" i="3"/>
  <c r="G919" i="3"/>
  <c r="E917" i="3"/>
  <c r="G912" i="3"/>
  <c r="F910" i="3"/>
  <c r="E910" i="3"/>
  <c r="G906" i="3"/>
  <c r="G905" i="3"/>
  <c r="F903" i="3"/>
  <c r="E903" i="3"/>
  <c r="G902" i="3"/>
  <c r="G901" i="3"/>
  <c r="G900" i="3"/>
  <c r="G899" i="3"/>
  <c r="G898" i="3"/>
  <c r="G897" i="3"/>
  <c r="G896" i="3"/>
  <c r="F895" i="3"/>
  <c r="F894" i="3" s="1"/>
  <c r="E895" i="3"/>
  <c r="E894" i="3" s="1"/>
  <c r="G893" i="3"/>
  <c r="G892" i="3"/>
  <c r="G890" i="3"/>
  <c r="G889" i="3"/>
  <c r="G888" i="3"/>
  <c r="F886" i="3"/>
  <c r="F885" i="3" s="1"/>
  <c r="E886" i="3"/>
  <c r="E885" i="3" s="1"/>
  <c r="G884" i="3"/>
  <c r="G883" i="3"/>
  <c r="G882" i="3"/>
  <c r="G881" i="3"/>
  <c r="G880" i="3"/>
  <c r="G879" i="3"/>
  <c r="G878" i="3"/>
  <c r="F877" i="3"/>
  <c r="E877" i="3"/>
  <c r="K875" i="3"/>
  <c r="K874" i="3"/>
  <c r="K873" i="3"/>
  <c r="K872" i="3"/>
  <c r="K871" i="3"/>
  <c r="K870" i="3"/>
  <c r="G866" i="3"/>
  <c r="G865" i="3"/>
  <c r="G864" i="3"/>
  <c r="G863" i="3"/>
  <c r="G862" i="3"/>
  <c r="G861" i="3"/>
  <c r="G860" i="3"/>
  <c r="G859" i="3"/>
  <c r="G849" i="3"/>
  <c r="G848" i="3"/>
  <c r="G847" i="3"/>
  <c r="G845" i="3"/>
  <c r="G844" i="3"/>
  <c r="G839" i="3"/>
  <c r="G838" i="3"/>
  <c r="G836" i="3"/>
  <c r="G835" i="3"/>
  <c r="G834" i="3"/>
  <c r="G833" i="3"/>
  <c r="G832" i="3"/>
  <c r="G830" i="3"/>
  <c r="G829" i="3"/>
  <c r="F827" i="3"/>
  <c r="F854" i="3" s="1"/>
  <c r="E827" i="3"/>
  <c r="G825" i="3"/>
  <c r="G824" i="3"/>
  <c r="G823" i="3"/>
  <c r="G822" i="3"/>
  <c r="G821" i="3"/>
  <c r="G820" i="3"/>
  <c r="G819" i="3"/>
  <c r="G818" i="3"/>
  <c r="G816" i="3"/>
  <c r="G814" i="3"/>
  <c r="G813" i="3"/>
  <c r="F811" i="3"/>
  <c r="F810" i="3" s="1"/>
  <c r="E811" i="3"/>
  <c r="E810" i="3" s="1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F792" i="3"/>
  <c r="F855" i="3" s="1"/>
  <c r="F1017" i="3" s="1"/>
  <c r="E792" i="3"/>
  <c r="G787" i="3"/>
  <c r="G784" i="3"/>
  <c r="G783" i="3"/>
  <c r="G782" i="3"/>
  <c r="G781" i="3"/>
  <c r="F780" i="3"/>
  <c r="E780" i="3"/>
  <c r="G779" i="3"/>
  <c r="G778" i="3"/>
  <c r="G777" i="3"/>
  <c r="G776" i="3"/>
  <c r="F775" i="3"/>
  <c r="E775" i="3"/>
  <c r="G774" i="3"/>
  <c r="G773" i="3"/>
  <c r="F772" i="3"/>
  <c r="E772" i="3"/>
  <c r="G771" i="3"/>
  <c r="G770" i="3"/>
  <c r="F769" i="3"/>
  <c r="E769" i="3"/>
  <c r="G764" i="3"/>
  <c r="F755" i="3"/>
  <c r="F754" i="3" s="1"/>
  <c r="G753" i="3"/>
  <c r="G755" i="3" s="1"/>
  <c r="G752" i="3"/>
  <c r="G754" i="3" s="1"/>
  <c r="F750" i="3"/>
  <c r="E750" i="3"/>
  <c r="F749" i="3"/>
  <c r="E749" i="3"/>
  <c r="G746" i="3"/>
  <c r="G745" i="3"/>
  <c r="G744" i="3"/>
  <c r="G743" i="3"/>
  <c r="G742" i="3"/>
  <c r="G741" i="3"/>
  <c r="G740" i="3"/>
  <c r="G739" i="3"/>
  <c r="F737" i="3"/>
  <c r="E737" i="3"/>
  <c r="F736" i="3"/>
  <c r="E736" i="3"/>
  <c r="G735" i="3"/>
  <c r="G734" i="3"/>
  <c r="G733" i="3"/>
  <c r="G732" i="3"/>
  <c r="G731" i="3"/>
  <c r="G730" i="3"/>
  <c r="G729" i="3"/>
  <c r="G728" i="3"/>
  <c r="F725" i="3"/>
  <c r="E725" i="3"/>
  <c r="F724" i="3"/>
  <c r="E724" i="3"/>
  <c r="G723" i="3"/>
  <c r="G722" i="3"/>
  <c r="G721" i="3"/>
  <c r="G720" i="3"/>
  <c r="G719" i="3"/>
  <c r="G718" i="3"/>
  <c r="F716" i="3"/>
  <c r="E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E701" i="3"/>
  <c r="G698" i="3"/>
  <c r="G697" i="3"/>
  <c r="F696" i="3"/>
  <c r="E696" i="3"/>
  <c r="G695" i="3"/>
  <c r="G694" i="3"/>
  <c r="G691" i="3"/>
  <c r="G690" i="3"/>
  <c r="G689" i="3"/>
  <c r="G688" i="3"/>
  <c r="G674" i="3"/>
  <c r="G673" i="3"/>
  <c r="G672" i="3"/>
  <c r="G671" i="3"/>
  <c r="G670" i="3"/>
  <c r="G669" i="3"/>
  <c r="G668" i="3"/>
  <c r="G667" i="3"/>
  <c r="G664" i="3"/>
  <c r="G663" i="3"/>
  <c r="G662" i="3"/>
  <c r="G661" i="3"/>
  <c r="G660" i="3"/>
  <c r="G659" i="3"/>
  <c r="G656" i="3"/>
  <c r="G655" i="3"/>
  <c r="G649" i="3"/>
  <c r="G648" i="3"/>
  <c r="G645" i="3"/>
  <c r="G644" i="3"/>
  <c r="G643" i="3"/>
  <c r="G642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17" i="3"/>
  <c r="G616" i="3"/>
  <c r="G615" i="3"/>
  <c r="G614" i="3"/>
  <c r="G613" i="3"/>
  <c r="G612" i="3"/>
  <c r="G601" i="3"/>
  <c r="E600" i="3"/>
  <c r="G594" i="3"/>
  <c r="G593" i="3"/>
  <c r="G591" i="3"/>
  <c r="G590" i="3"/>
  <c r="G585" i="3"/>
  <c r="G584" i="3"/>
  <c r="G583" i="3"/>
  <c r="G582" i="3"/>
  <c r="G581" i="3"/>
  <c r="G580" i="3"/>
  <c r="G579" i="3"/>
  <c r="G578" i="3"/>
  <c r="F574" i="3"/>
  <c r="E574" i="3"/>
  <c r="E573" i="3" s="1"/>
  <c r="G570" i="3"/>
  <c r="G569" i="3"/>
  <c r="F567" i="3"/>
  <c r="E567" i="3"/>
  <c r="E566" i="3" s="1"/>
  <c r="G565" i="3"/>
  <c r="G564" i="3"/>
  <c r="G563" i="3"/>
  <c r="G562" i="3"/>
  <c r="G561" i="3"/>
  <c r="G560" i="3"/>
  <c r="G556" i="3"/>
  <c r="G553" i="3"/>
  <c r="G549" i="3"/>
  <c r="F546" i="3"/>
  <c r="E546" i="3"/>
  <c r="G544" i="3"/>
  <c r="E541" i="3"/>
  <c r="G539" i="3"/>
  <c r="E536" i="3"/>
  <c r="F536" i="3"/>
  <c r="G531" i="3"/>
  <c r="G530" i="3"/>
  <c r="G529" i="3"/>
  <c r="F527" i="3"/>
  <c r="F526" i="3" s="1"/>
  <c r="E527" i="3"/>
  <c r="E526" i="3" s="1"/>
  <c r="F523" i="3"/>
  <c r="E523" i="3"/>
  <c r="F513" i="3"/>
  <c r="E513" i="3"/>
  <c r="F510" i="3"/>
  <c r="E510" i="3"/>
  <c r="F507" i="3"/>
  <c r="E507" i="3"/>
  <c r="F505" i="3"/>
  <c r="E505" i="3"/>
  <c r="F504" i="3"/>
  <c r="E504" i="3"/>
  <c r="G495" i="3"/>
  <c r="F492" i="3"/>
  <c r="E492" i="3"/>
  <c r="G490" i="3"/>
  <c r="G489" i="3"/>
  <c r="G488" i="3"/>
  <c r="F486" i="3"/>
  <c r="F485" i="3" s="1"/>
  <c r="E486" i="3"/>
  <c r="E485" i="3" s="1"/>
  <c r="G484" i="3"/>
  <c r="F481" i="3"/>
  <c r="E481" i="3"/>
  <c r="E480" i="3" s="1"/>
  <c r="G479" i="3"/>
  <c r="G478" i="3"/>
  <c r="G477" i="3"/>
  <c r="F475" i="3"/>
  <c r="F474" i="3" s="1"/>
  <c r="E475" i="3"/>
  <c r="E474" i="3" s="1"/>
  <c r="G473" i="3"/>
  <c r="G472" i="3"/>
  <c r="G471" i="3"/>
  <c r="F469" i="3"/>
  <c r="E469" i="3"/>
  <c r="E468" i="3" s="1"/>
  <c r="G467" i="3"/>
  <c r="G466" i="3"/>
  <c r="G465" i="3"/>
  <c r="F463" i="3"/>
  <c r="E463" i="3"/>
  <c r="G444" i="3"/>
  <c r="G443" i="3"/>
  <c r="G442" i="3"/>
  <c r="G441" i="3"/>
  <c r="G440" i="3"/>
  <c r="G439" i="3"/>
  <c r="G430" i="3"/>
  <c r="G429" i="3"/>
  <c r="G427" i="3"/>
  <c r="G426" i="3"/>
  <c r="G421" i="3"/>
  <c r="G420" i="3"/>
  <c r="G417" i="3"/>
  <c r="G416" i="3"/>
  <c r="G411" i="3"/>
  <c r="G410" i="3"/>
  <c r="G409" i="3"/>
  <c r="G408" i="3"/>
  <c r="G407" i="3"/>
  <c r="G406" i="3"/>
  <c r="G405" i="3"/>
  <c r="G404" i="3"/>
  <c r="G368" i="3"/>
  <c r="G367" i="3"/>
  <c r="G364" i="3"/>
  <c r="G363" i="3"/>
  <c r="G358" i="3"/>
  <c r="G357" i="3"/>
  <c r="G355" i="3"/>
  <c r="G354" i="3"/>
  <c r="G353" i="3"/>
  <c r="G352" i="3"/>
  <c r="G351" i="3"/>
  <c r="G350" i="3"/>
  <c r="G340" i="3"/>
  <c r="G339" i="3"/>
  <c r="G337" i="3"/>
  <c r="G336" i="3"/>
  <c r="G335" i="3"/>
  <c r="G334" i="3"/>
  <c r="G327" i="3"/>
  <c r="G326" i="3"/>
  <c r="G323" i="3"/>
  <c r="G319" i="3"/>
  <c r="G318" i="3"/>
  <c r="G315" i="3"/>
  <c r="G314" i="3"/>
  <c r="G309" i="3"/>
  <c r="G308" i="3"/>
  <c r="G307" i="3"/>
  <c r="G306" i="3"/>
  <c r="G299" i="3"/>
  <c r="F297" i="3"/>
  <c r="E297" i="3"/>
  <c r="G296" i="3"/>
  <c r="F294" i="3"/>
  <c r="E294" i="3"/>
  <c r="G293" i="3"/>
  <c r="G292" i="3"/>
  <c r="F290" i="3"/>
  <c r="E290" i="3"/>
  <c r="G289" i="3"/>
  <c r="F286" i="3"/>
  <c r="G278" i="3"/>
  <c r="G277" i="3"/>
  <c r="G273" i="3"/>
  <c r="F271" i="3"/>
  <c r="E271" i="3"/>
  <c r="G267" i="3"/>
  <c r="G266" i="3"/>
  <c r="G261" i="3"/>
  <c r="G260" i="3"/>
  <c r="G253" i="3"/>
  <c r="G252" i="3"/>
  <c r="G251" i="3"/>
  <c r="G250" i="3"/>
  <c r="G215" i="3"/>
  <c r="F214" i="3"/>
  <c r="E214" i="3"/>
  <c r="G213" i="3"/>
  <c r="F212" i="3"/>
  <c r="E212" i="3"/>
  <c r="G197" i="3"/>
  <c r="F194" i="3"/>
  <c r="E194" i="3"/>
  <c r="E193" i="3" s="1"/>
  <c r="F189" i="3"/>
  <c r="G186" i="3"/>
  <c r="F185" i="3"/>
  <c r="E185" i="3"/>
  <c r="G184" i="3"/>
  <c r="F183" i="3"/>
  <c r="E183" i="3"/>
  <c r="G171" i="3"/>
  <c r="G170" i="3"/>
  <c r="G165" i="3"/>
  <c r="G164" i="3"/>
  <c r="E147" i="3"/>
  <c r="G143" i="3"/>
  <c r="G142" i="3"/>
  <c r="G141" i="3"/>
  <c r="G140" i="3"/>
  <c r="G137" i="3"/>
  <c r="G136" i="3"/>
  <c r="G127" i="3"/>
  <c r="F126" i="3"/>
  <c r="E122" i="3"/>
  <c r="F121" i="3"/>
  <c r="E121" i="3"/>
  <c r="G120" i="3"/>
  <c r="G119" i="3"/>
  <c r="G118" i="3"/>
  <c r="G117" i="3"/>
  <c r="G116" i="3"/>
  <c r="G115" i="3"/>
  <c r="G111" i="3"/>
  <c r="G110" i="3"/>
  <c r="E106" i="3"/>
  <c r="F105" i="3"/>
  <c r="E105" i="3"/>
  <c r="G104" i="3"/>
  <c r="G103" i="3"/>
  <c r="G97" i="3"/>
  <c r="G96" i="3"/>
  <c r="E93" i="3"/>
  <c r="F92" i="3"/>
  <c r="E92" i="3"/>
  <c r="G90" i="3"/>
  <c r="G89" i="3"/>
  <c r="G75" i="3"/>
  <c r="F74" i="3"/>
  <c r="E74" i="3"/>
  <c r="G73" i="3"/>
  <c r="F72" i="3"/>
  <c r="E72" i="3"/>
  <c r="G71" i="3"/>
  <c r="F70" i="3"/>
  <c r="E70" i="3"/>
  <c r="G69" i="3"/>
  <c r="G68" i="3"/>
  <c r="F67" i="3"/>
  <c r="E67" i="3"/>
  <c r="G66" i="3"/>
  <c r="G65" i="3"/>
  <c r="F64" i="3"/>
  <c r="E64" i="3"/>
  <c r="F80" i="3"/>
  <c r="E62" i="3"/>
  <c r="G61" i="3"/>
  <c r="G57" i="3"/>
  <c r="F56" i="3"/>
  <c r="E56" i="3"/>
  <c r="G43" i="3"/>
  <c r="G42" i="3"/>
  <c r="F41" i="3"/>
  <c r="E41" i="3"/>
  <c r="F37" i="3"/>
  <c r="F84" i="3" s="1"/>
  <c r="G28" i="3"/>
  <c r="F26" i="3"/>
  <c r="E26" i="3"/>
  <c r="G21" i="3"/>
  <c r="G20" i="3"/>
  <c r="F19" i="3"/>
  <c r="E19" i="3"/>
  <c r="G18" i="3"/>
  <c r="G17" i="3"/>
  <c r="F16" i="3"/>
  <c r="E16" i="3"/>
  <c r="G15" i="3"/>
  <c r="G14" i="3"/>
  <c r="G12" i="3"/>
  <c r="G11" i="3"/>
  <c r="F10" i="3"/>
  <c r="E10" i="3"/>
  <c r="F678" i="3" l="1"/>
  <c r="F684" i="3" s="1"/>
  <c r="E966" i="3"/>
  <c r="F966" i="3"/>
  <c r="E678" i="3"/>
  <c r="E684" i="3" s="1"/>
  <c r="F676" i="3"/>
  <c r="E59" i="6"/>
  <c r="G106" i="3"/>
  <c r="E174" i="3"/>
  <c r="G174" i="3" s="1"/>
  <c r="E676" i="3"/>
  <c r="F462" i="3"/>
  <c r="F270" i="3"/>
  <c r="E270" i="3"/>
  <c r="G270" i="3" s="1"/>
  <c r="E320" i="3"/>
  <c r="I321" i="3"/>
  <c r="E284" i="3"/>
  <c r="E458" i="3" s="1"/>
  <c r="F949" i="3"/>
  <c r="G949" i="3" s="1"/>
  <c r="G950" i="3"/>
  <c r="F853" i="3"/>
  <c r="F852" i="3" s="1"/>
  <c r="E853" i="3"/>
  <c r="K869" i="3"/>
  <c r="E855" i="3"/>
  <c r="E1017" i="3" s="1"/>
  <c r="E876" i="3"/>
  <c r="E854" i="3"/>
  <c r="G854" i="3" s="1"/>
  <c r="E826" i="3"/>
  <c r="F826" i="3"/>
  <c r="E173" i="3"/>
  <c r="F503" i="3"/>
  <c r="G520" i="3"/>
  <c r="G872" i="3"/>
  <c r="G64" i="3"/>
  <c r="G70" i="3"/>
  <c r="F172" i="3"/>
  <c r="G459" i="3"/>
  <c r="G507" i="3"/>
  <c r="G536" i="3"/>
  <c r="G875" i="3"/>
  <c r="G523" i="3"/>
  <c r="G513" i="3"/>
  <c r="G113" i="3"/>
  <c r="E516" i="3"/>
  <c r="G148" i="3"/>
  <c r="G168" i="3"/>
  <c r="G600" i="3"/>
  <c r="G724" i="3"/>
  <c r="G811" i="3"/>
  <c r="E80" i="3"/>
  <c r="E76" i="3" s="1"/>
  <c r="I62" i="3"/>
  <c r="I80" i="3" s="1"/>
  <c r="I85" i="3" s="1"/>
  <c r="I1016" i="3" s="1"/>
  <c r="G654" i="3"/>
  <c r="G185" i="3"/>
  <c r="G290" i="3"/>
  <c r="G294" i="3"/>
  <c r="G505" i="3"/>
  <c r="G749" i="3"/>
  <c r="G780" i="3"/>
  <c r="G112" i="3"/>
  <c r="G126" i="3"/>
  <c r="G537" i="3"/>
  <c r="E503" i="3"/>
  <c r="E790" i="3"/>
  <c r="G79" i="3"/>
  <c r="G212" i="3"/>
  <c r="G485" i="3"/>
  <c r="G792" i="3"/>
  <c r="G874" i="3"/>
  <c r="G271" i="3"/>
  <c r="G526" i="3"/>
  <c r="E699" i="3"/>
  <c r="G699" i="3" s="1"/>
  <c r="G736" i="3"/>
  <c r="G870" i="3"/>
  <c r="E84" i="3"/>
  <c r="E1012" i="3" s="1"/>
  <c r="G56" i="3"/>
  <c r="G122" i="3"/>
  <c r="E683" i="3"/>
  <c r="G696" i="3"/>
  <c r="G769" i="3"/>
  <c r="G772" i="3"/>
  <c r="G41" i="3"/>
  <c r="G19" i="3"/>
  <c r="F82" i="3"/>
  <c r="G35" i="3"/>
  <c r="G10" i="3"/>
  <c r="G16" i="3"/>
  <c r="F1012" i="3"/>
  <c r="F60" i="3"/>
  <c r="G67" i="3"/>
  <c r="G105" i="3"/>
  <c r="G183" i="3"/>
  <c r="G214" i="3"/>
  <c r="G297" i="3"/>
  <c r="G463" i="3"/>
  <c r="F516" i="3"/>
  <c r="G527" i="3"/>
  <c r="G750" i="3"/>
  <c r="G810" i="3"/>
  <c r="G827" i="3"/>
  <c r="G846" i="3"/>
  <c r="G850" i="3"/>
  <c r="G943" i="3"/>
  <c r="F76" i="3"/>
  <c r="G93" i="3"/>
  <c r="G190" i="3"/>
  <c r="G831" i="3"/>
  <c r="E201" i="3"/>
  <c r="E245" i="3" s="1"/>
  <c r="E243" i="3" s="1"/>
  <c r="G26" i="3"/>
  <c r="F85" i="3"/>
  <c r="E82" i="3"/>
  <c r="G92" i="3"/>
  <c r="G121" i="3"/>
  <c r="G189" i="3"/>
  <c r="F284" i="3"/>
  <c r="F283" i="3" s="1"/>
  <c r="G474" i="3"/>
  <c r="E491" i="3"/>
  <c r="G510" i="3"/>
  <c r="G518" i="3"/>
  <c r="G554" i="3"/>
  <c r="G725" i="3"/>
  <c r="G737" i="3"/>
  <c r="G775" i="3"/>
  <c r="G815" i="3"/>
  <c r="G871" i="3"/>
  <c r="G873" i="3"/>
  <c r="G244" i="3"/>
  <c r="G194" i="3"/>
  <c r="F193" i="3"/>
  <c r="G193" i="3" s="1"/>
  <c r="G74" i="3"/>
  <c r="F201" i="3"/>
  <c r="F245" i="3" s="1"/>
  <c r="F243" i="3" s="1"/>
  <c r="G286" i="3"/>
  <c r="G542" i="3"/>
  <c r="F541" i="3"/>
  <c r="G541" i="3" s="1"/>
  <c r="G716" i="3"/>
  <c r="F715" i="3"/>
  <c r="G715" i="3" s="1"/>
  <c r="G869" i="3"/>
  <c r="F867" i="3"/>
  <c r="G904" i="3"/>
  <c r="G934" i="3"/>
  <c r="E933" i="3"/>
  <c r="G933" i="3" s="1"/>
  <c r="E34" i="3"/>
  <c r="G37" i="3"/>
  <c r="G72" i="3"/>
  <c r="F147" i="3"/>
  <c r="G147" i="3" s="1"/>
  <c r="G481" i="3"/>
  <c r="F480" i="3"/>
  <c r="G480" i="3" s="1"/>
  <c r="G492" i="3"/>
  <c r="F491" i="3"/>
  <c r="G547" i="3"/>
  <c r="G567" i="3"/>
  <c r="F566" i="3"/>
  <c r="G566" i="3" s="1"/>
  <c r="G652" i="3"/>
  <c r="G877" i="3"/>
  <c r="F876" i="3"/>
  <c r="G876" i="3" s="1"/>
  <c r="G911" i="3"/>
  <c r="G910" i="3"/>
  <c r="G954" i="3"/>
  <c r="E953" i="3"/>
  <c r="G953" i="3" s="1"/>
  <c r="G965" i="3"/>
  <c r="G38" i="3"/>
  <c r="E60" i="3"/>
  <c r="J321" i="3"/>
  <c r="G677" i="3"/>
  <c r="G653" i="3"/>
  <c r="G701" i="3"/>
  <c r="G767" i="3"/>
  <c r="G766" i="3"/>
  <c r="F34" i="3"/>
  <c r="G62" i="3"/>
  <c r="G77" i="3"/>
  <c r="E462" i="3"/>
  <c r="G462" i="3" s="1"/>
  <c r="G475" i="3"/>
  <c r="G486" i="3"/>
  <c r="G546" i="3"/>
  <c r="G700" i="3"/>
  <c r="G791" i="3"/>
  <c r="F790" i="3"/>
  <c r="G886" i="3"/>
  <c r="G885" i="3"/>
  <c r="G918" i="3"/>
  <c r="F917" i="3"/>
  <c r="G917" i="3" s="1"/>
  <c r="G469" i="3"/>
  <c r="F468" i="3"/>
  <c r="G468" i="3" s="1"/>
  <c r="G574" i="3"/>
  <c r="F573" i="3"/>
  <c r="G573" i="3" s="1"/>
  <c r="G895" i="3"/>
  <c r="G894" i="3"/>
  <c r="G903" i="3"/>
  <c r="G925" i="3"/>
  <c r="E924" i="3"/>
  <c r="G924" i="3" s="1"/>
  <c r="G851" i="3"/>
  <c r="F942" i="3"/>
  <c r="G942" i="3" s="1"/>
  <c r="E283" i="3" l="1"/>
  <c r="G283" i="3" s="1"/>
  <c r="E172" i="3"/>
  <c r="G172" i="3" s="1"/>
  <c r="E455" i="6"/>
  <c r="D511" i="9"/>
  <c r="I458" i="3"/>
  <c r="I457" i="3" s="1"/>
  <c r="E57" i="6"/>
  <c r="E77" i="6"/>
  <c r="H81" i="9"/>
  <c r="D81" i="9" s="1"/>
  <c r="H63" i="9"/>
  <c r="E1015" i="3"/>
  <c r="F458" i="3"/>
  <c r="F1016" i="3"/>
  <c r="I320" i="3"/>
  <c r="J320" i="3"/>
  <c r="K321" i="3"/>
  <c r="G516" i="3"/>
  <c r="G826" i="3"/>
  <c r="G503" i="3"/>
  <c r="J867" i="3"/>
  <c r="K867" i="3" s="1"/>
  <c r="K868" i="3"/>
  <c r="E852" i="3"/>
  <c r="G80" i="3"/>
  <c r="E200" i="3"/>
  <c r="E85" i="3"/>
  <c r="G85" i="3" s="1"/>
  <c r="G790" i="3"/>
  <c r="G868" i="3"/>
  <c r="G491" i="3"/>
  <c r="G76" i="3"/>
  <c r="E682" i="3"/>
  <c r="E1010" i="3" s="1"/>
  <c r="E457" i="3"/>
  <c r="F683" i="3"/>
  <c r="F1015" i="3" s="1"/>
  <c r="I60" i="3"/>
  <c r="K60" i="3" s="1"/>
  <c r="K62" i="3"/>
  <c r="G173" i="3"/>
  <c r="G1012" i="3"/>
  <c r="G60" i="3"/>
  <c r="G84" i="3"/>
  <c r="G82" i="3"/>
  <c r="F81" i="3"/>
  <c r="G34" i="3"/>
  <c r="G284" i="3"/>
  <c r="G867" i="3"/>
  <c r="F964" i="3"/>
  <c r="G966" i="3"/>
  <c r="G321" i="3"/>
  <c r="F320" i="3"/>
  <c r="G320" i="3" s="1"/>
  <c r="E675" i="3"/>
  <c r="G1017" i="3"/>
  <c r="G855" i="3"/>
  <c r="E964" i="3"/>
  <c r="F200" i="3"/>
  <c r="G201" i="3"/>
  <c r="G684" i="3"/>
  <c r="G678" i="3"/>
  <c r="G837" i="3"/>
  <c r="G676" i="3"/>
  <c r="F675" i="3"/>
  <c r="E1016" i="3" l="1"/>
  <c r="G1016" i="3" s="1"/>
  <c r="H88" i="9"/>
  <c r="H79" i="9"/>
  <c r="D79" i="9" s="1"/>
  <c r="D738" i="9"/>
  <c r="E73" i="6"/>
  <c r="E82" i="6"/>
  <c r="E454" i="6"/>
  <c r="E679" i="6"/>
  <c r="I682" i="3"/>
  <c r="G683" i="3"/>
  <c r="K320" i="3"/>
  <c r="G200" i="3"/>
  <c r="E681" i="3"/>
  <c r="E81" i="3"/>
  <c r="G81" i="3" s="1"/>
  <c r="G853" i="3"/>
  <c r="G852" i="3"/>
  <c r="G675" i="3"/>
  <c r="I76" i="3"/>
  <c r="K76" i="3" s="1"/>
  <c r="K80" i="3"/>
  <c r="G964" i="3"/>
  <c r="G245" i="3"/>
  <c r="G243" i="3"/>
  <c r="G1015" i="3"/>
  <c r="D88" i="9" l="1"/>
  <c r="D82" i="9" s="1"/>
  <c r="E678" i="6"/>
  <c r="E1009" i="3"/>
  <c r="E1018" i="3" s="1"/>
  <c r="E78" i="6"/>
  <c r="E1013" i="6"/>
  <c r="H82" i="9"/>
  <c r="I681" i="3"/>
  <c r="K1016" i="3"/>
  <c r="K85" i="3"/>
  <c r="I81" i="3"/>
  <c r="K81" i="3" s="1"/>
  <c r="F693" i="2" l="1"/>
  <c r="E693" i="2"/>
  <c r="F692" i="2"/>
  <c r="E692" i="2"/>
  <c r="G690" i="2"/>
  <c r="G689" i="2"/>
  <c r="G688" i="2"/>
  <c r="G687" i="2"/>
  <c r="G686" i="2"/>
  <c r="G685" i="2"/>
  <c r="G684" i="2"/>
  <c r="F682" i="2"/>
  <c r="E682" i="2"/>
  <c r="G681" i="2"/>
  <c r="G680" i="2"/>
  <c r="G679" i="2"/>
  <c r="G678" i="2"/>
  <c r="G677" i="2"/>
  <c r="G676" i="2"/>
  <c r="G675" i="2"/>
  <c r="G674" i="2"/>
  <c r="G673" i="2"/>
  <c r="G672" i="2"/>
  <c r="G662" i="2"/>
  <c r="G661" i="2"/>
  <c r="F660" i="2"/>
  <c r="E660" i="2"/>
  <c r="E663" i="2" s="1"/>
  <c r="G663" i="2" s="1"/>
  <c r="G659" i="2"/>
  <c r="G658" i="2"/>
  <c r="G657" i="2"/>
  <c r="G656" i="2"/>
  <c r="G655" i="2"/>
  <c r="G654" i="2"/>
  <c r="G652" i="2"/>
  <c r="G651" i="2"/>
  <c r="G650" i="2"/>
  <c r="G649" i="2"/>
  <c r="G648" i="2"/>
  <c r="F647" i="2"/>
  <c r="E647" i="2"/>
  <c r="E664" i="2" s="1"/>
  <c r="G646" i="2"/>
  <c r="G645" i="2"/>
  <c r="F643" i="2"/>
  <c r="F668" i="2" s="1"/>
  <c r="E643" i="2"/>
  <c r="E668" i="2" s="1"/>
  <c r="F642" i="2"/>
  <c r="E642" i="2"/>
  <c r="G641" i="2"/>
  <c r="G640" i="2"/>
  <c r="G639" i="2"/>
  <c r="G638" i="2"/>
  <c r="G637" i="2"/>
  <c r="G636" i="2"/>
  <c r="G635" i="2"/>
  <c r="G634" i="2"/>
  <c r="F632" i="2"/>
  <c r="E632" i="2"/>
  <c r="F631" i="2"/>
  <c r="E631" i="2"/>
  <c r="G630" i="2"/>
  <c r="G629" i="2"/>
  <c r="F627" i="2"/>
  <c r="E627" i="2"/>
  <c r="F626" i="2"/>
  <c r="E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F611" i="2"/>
  <c r="E611" i="2"/>
  <c r="F610" i="2"/>
  <c r="E610" i="2"/>
  <c r="G608" i="2"/>
  <c r="G607" i="2"/>
  <c r="G606" i="2"/>
  <c r="G605" i="2"/>
  <c r="F604" i="2"/>
  <c r="E604" i="2"/>
  <c r="G603" i="2"/>
  <c r="G602" i="2"/>
  <c r="G601" i="2"/>
  <c r="G600" i="2"/>
  <c r="F599" i="2"/>
  <c r="E599" i="2"/>
  <c r="G598" i="2"/>
  <c r="G597" i="2"/>
  <c r="F596" i="2"/>
  <c r="E596" i="2"/>
  <c r="G595" i="2"/>
  <c r="G594" i="2"/>
  <c r="F593" i="2"/>
  <c r="E593" i="2"/>
  <c r="F590" i="2"/>
  <c r="E590" i="2"/>
  <c r="E591" i="2" s="1"/>
  <c r="G589" i="2"/>
  <c r="G588" i="2"/>
  <c r="F585" i="2"/>
  <c r="F586" i="2" s="1"/>
  <c r="E585" i="2"/>
  <c r="E586" i="2" s="1"/>
  <c r="G584" i="2"/>
  <c r="G583" i="2"/>
  <c r="G585" i="2" s="1"/>
  <c r="G586" i="2" s="1"/>
  <c r="F582" i="2"/>
  <c r="J758" i="3" s="1"/>
  <c r="E582" i="2"/>
  <c r="G581" i="2"/>
  <c r="F579" i="2"/>
  <c r="E579" i="2"/>
  <c r="F578" i="2"/>
  <c r="E578" i="2"/>
  <c r="G577" i="2"/>
  <c r="G579" i="2" s="1"/>
  <c r="G576" i="2"/>
  <c r="G578" i="2" s="1"/>
  <c r="F574" i="2"/>
  <c r="E574" i="2"/>
  <c r="F573" i="2"/>
  <c r="E573" i="2"/>
  <c r="G572" i="2"/>
  <c r="G571" i="2"/>
  <c r="G570" i="2"/>
  <c r="G569" i="2"/>
  <c r="G568" i="2"/>
  <c r="G567" i="2"/>
  <c r="G566" i="2"/>
  <c r="G565" i="2"/>
  <c r="F563" i="2"/>
  <c r="E563" i="2"/>
  <c r="F562" i="2"/>
  <c r="E562" i="2"/>
  <c r="G561" i="2"/>
  <c r="G560" i="2"/>
  <c r="G559" i="2"/>
  <c r="G558" i="2"/>
  <c r="G557" i="2"/>
  <c r="G556" i="2"/>
  <c r="G555" i="2"/>
  <c r="G554" i="2"/>
  <c r="F551" i="2"/>
  <c r="E551" i="2"/>
  <c r="F550" i="2"/>
  <c r="E550" i="2"/>
  <c r="G549" i="2"/>
  <c r="G548" i="2"/>
  <c r="G547" i="2"/>
  <c r="G546" i="2"/>
  <c r="G545" i="2"/>
  <c r="G544" i="2"/>
  <c r="F542" i="2"/>
  <c r="E542" i="2"/>
  <c r="F541" i="2"/>
  <c r="E541" i="2"/>
  <c r="G540" i="2"/>
  <c r="G539" i="2"/>
  <c r="G538" i="2"/>
  <c r="G537" i="2"/>
  <c r="G536" i="2"/>
  <c r="G535" i="2"/>
  <c r="G534" i="2"/>
  <c r="G533" i="2"/>
  <c r="G532" i="2"/>
  <c r="G531" i="2"/>
  <c r="F529" i="2"/>
  <c r="E529" i="2"/>
  <c r="F528" i="2"/>
  <c r="E528" i="2"/>
  <c r="G526" i="2"/>
  <c r="G525" i="2"/>
  <c r="F524" i="2"/>
  <c r="E524" i="2"/>
  <c r="G523" i="2"/>
  <c r="G522" i="2"/>
  <c r="G521" i="2"/>
  <c r="G520" i="2"/>
  <c r="G519" i="2"/>
  <c r="G518" i="2"/>
  <c r="F509" i="2"/>
  <c r="E509" i="2"/>
  <c r="E513" i="2" s="1"/>
  <c r="E508" i="2"/>
  <c r="F507" i="2"/>
  <c r="E507" i="2"/>
  <c r="E511" i="2" s="1"/>
  <c r="G503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4" i="2"/>
  <c r="G463" i="2"/>
  <c r="G462" i="2"/>
  <c r="G461" i="2"/>
  <c r="G460" i="2"/>
  <c r="G455" i="2"/>
  <c r="G454" i="2"/>
  <c r="G453" i="2"/>
  <c r="G452" i="2"/>
  <c r="G451" i="2"/>
  <c r="G450" i="2"/>
  <c r="G449" i="2"/>
  <c r="G448" i="2"/>
  <c r="G447" i="2"/>
  <c r="G446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29" i="2"/>
  <c r="G428" i="2"/>
  <c r="G427" i="2"/>
  <c r="G426" i="2"/>
  <c r="G424" i="2"/>
  <c r="G423" i="2"/>
  <c r="G422" i="2"/>
  <c r="G421" i="2"/>
  <c r="G420" i="2"/>
  <c r="G419" i="2"/>
  <c r="G418" i="2"/>
  <c r="G417" i="2"/>
  <c r="G416" i="2"/>
  <c r="G415" i="2"/>
  <c r="G413" i="2"/>
  <c r="G412" i="2"/>
  <c r="G411" i="2"/>
  <c r="G410" i="2"/>
  <c r="G408" i="2"/>
  <c r="G407" i="2"/>
  <c r="G406" i="2"/>
  <c r="G405" i="2"/>
  <c r="G403" i="2"/>
  <c r="G402" i="2"/>
  <c r="G401" i="2"/>
  <c r="G400" i="2"/>
  <c r="G398" i="2"/>
  <c r="G397" i="2"/>
  <c r="G396" i="2"/>
  <c r="G395" i="2"/>
  <c r="G394" i="2"/>
  <c r="G392" i="2"/>
  <c r="G391" i="2"/>
  <c r="G387" i="2"/>
  <c r="G386" i="2"/>
  <c r="G384" i="2"/>
  <c r="G383" i="2"/>
  <c r="G382" i="2"/>
  <c r="G380" i="2"/>
  <c r="G379" i="2"/>
  <c r="G378" i="2"/>
  <c r="G377" i="2"/>
  <c r="G376" i="2"/>
  <c r="G375" i="2"/>
  <c r="G374" i="2"/>
  <c r="G372" i="2"/>
  <c r="G371" i="2"/>
  <c r="G370" i="2"/>
  <c r="G368" i="2"/>
  <c r="G365" i="2"/>
  <c r="G364" i="2"/>
  <c r="G363" i="2"/>
  <c r="G362" i="2"/>
  <c r="G361" i="2"/>
  <c r="G359" i="2"/>
  <c r="G358" i="2"/>
  <c r="G357" i="2"/>
  <c r="G356" i="2"/>
  <c r="G354" i="2"/>
  <c r="G353" i="2"/>
  <c r="G352" i="2"/>
  <c r="G351" i="2"/>
  <c r="G350" i="2"/>
  <c r="G348" i="2"/>
  <c r="G347" i="2"/>
  <c r="G346" i="2"/>
  <c r="G345" i="2"/>
  <c r="G344" i="2"/>
  <c r="G342" i="2"/>
  <c r="G341" i="2"/>
  <c r="G340" i="2"/>
  <c r="G339" i="2"/>
  <c r="G338" i="2"/>
  <c r="G336" i="2"/>
  <c r="G335" i="2"/>
  <c r="F333" i="2"/>
  <c r="E333" i="2"/>
  <c r="E514" i="2" s="1"/>
  <c r="F332" i="2"/>
  <c r="F512" i="2" s="1"/>
  <c r="E332" i="2"/>
  <c r="E512" i="2" s="1"/>
  <c r="F331" i="2"/>
  <c r="G329" i="2"/>
  <c r="G328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7" i="2"/>
  <c r="G286" i="2"/>
  <c r="G285" i="2"/>
  <c r="G284" i="2"/>
  <c r="G283" i="2"/>
  <c r="G282" i="2"/>
  <c r="G281" i="2"/>
  <c r="G280" i="2"/>
  <c r="G279" i="2"/>
  <c r="G278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8" i="2"/>
  <c r="G236" i="2"/>
  <c r="G235" i="2"/>
  <c r="G234" i="2"/>
  <c r="G233" i="2"/>
  <c r="G232" i="2"/>
  <c r="G231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8" i="2"/>
  <c r="G197" i="2"/>
  <c r="G195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E156" i="2"/>
  <c r="F155" i="2"/>
  <c r="E155" i="2"/>
  <c r="F152" i="2"/>
  <c r="F154" i="2" s="1"/>
  <c r="E152" i="2"/>
  <c r="E154" i="2" s="1"/>
  <c r="F151" i="2"/>
  <c r="E151" i="2"/>
  <c r="F145" i="2"/>
  <c r="G119" i="2"/>
  <c r="F118" i="2"/>
  <c r="E118" i="2"/>
  <c r="F108" i="2"/>
  <c r="E108" i="2"/>
  <c r="G105" i="2"/>
  <c r="G104" i="2"/>
  <c r="F103" i="2"/>
  <c r="E103" i="2"/>
  <c r="F102" i="2"/>
  <c r="E102" i="2"/>
  <c r="G96" i="2"/>
  <c r="G95" i="2"/>
  <c r="G94" i="2"/>
  <c r="G93" i="2"/>
  <c r="F91" i="2"/>
  <c r="F90" i="2"/>
  <c r="E90" i="2"/>
  <c r="F89" i="2"/>
  <c r="E89" i="2"/>
  <c r="G86" i="2"/>
  <c r="G83" i="2"/>
  <c r="G82" i="2"/>
  <c r="F74" i="2"/>
  <c r="E74" i="2"/>
  <c r="F73" i="2"/>
  <c r="E73" i="2"/>
  <c r="G72" i="2"/>
  <c r="G71" i="2"/>
  <c r="G70" i="2"/>
  <c r="G69" i="2"/>
  <c r="G68" i="2"/>
  <c r="G67" i="2"/>
  <c r="G65" i="2"/>
  <c r="G64" i="2"/>
  <c r="G63" i="2"/>
  <c r="G62" i="2"/>
  <c r="G60" i="2"/>
  <c r="G59" i="2"/>
  <c r="G58" i="2"/>
  <c r="G57" i="2"/>
  <c r="G55" i="2"/>
  <c r="G54" i="2"/>
  <c r="G53" i="2"/>
  <c r="G52" i="2"/>
  <c r="F50" i="2"/>
  <c r="E50" i="2"/>
  <c r="F49" i="2"/>
  <c r="E49" i="2"/>
  <c r="G48" i="2"/>
  <c r="G47" i="2"/>
  <c r="G46" i="2"/>
  <c r="G45" i="2"/>
  <c r="F38" i="2"/>
  <c r="E38" i="2"/>
  <c r="F37" i="2"/>
  <c r="E37" i="2"/>
  <c r="G35" i="2"/>
  <c r="F34" i="2"/>
  <c r="E34" i="2"/>
  <c r="G33" i="2"/>
  <c r="F32" i="2"/>
  <c r="E32" i="2"/>
  <c r="G31" i="2"/>
  <c r="F30" i="2"/>
  <c r="E30" i="2"/>
  <c r="G28" i="2"/>
  <c r="F27" i="2"/>
  <c r="E27" i="2"/>
  <c r="G26" i="2"/>
  <c r="F25" i="2"/>
  <c r="E25" i="2"/>
  <c r="G24" i="2"/>
  <c r="F23" i="2"/>
  <c r="E23" i="2"/>
  <c r="F20" i="2"/>
  <c r="E20" i="2"/>
  <c r="F19" i="2"/>
  <c r="E19" i="2"/>
  <c r="G17" i="2"/>
  <c r="G16" i="2"/>
  <c r="F15" i="2"/>
  <c r="E15" i="2"/>
  <c r="G14" i="2"/>
  <c r="G13" i="2"/>
  <c r="F12" i="2"/>
  <c r="E12" i="2"/>
  <c r="G10" i="2"/>
  <c r="F9" i="2"/>
  <c r="E9" i="2"/>
  <c r="G9" i="2" s="1"/>
  <c r="E609" i="2" l="1"/>
  <c r="G574" i="2"/>
  <c r="F664" i="2"/>
  <c r="G611" i="2"/>
  <c r="G642" i="2"/>
  <c r="G632" i="2"/>
  <c r="G692" i="2"/>
  <c r="F41" i="2"/>
  <c r="G27" i="2"/>
  <c r="G49" i="2"/>
  <c r="G108" i="2"/>
  <c r="E691" i="2"/>
  <c r="G12" i="2"/>
  <c r="E107" i="2"/>
  <c r="E106" i="2" s="1"/>
  <c r="G682" i="2"/>
  <c r="E506" i="2"/>
  <c r="F755" i="6"/>
  <c r="E755" i="6"/>
  <c r="E330" i="2"/>
  <c r="G507" i="2"/>
  <c r="G509" i="2"/>
  <c r="G524" i="2"/>
  <c r="G528" i="2"/>
  <c r="G550" i="2"/>
  <c r="G562" i="2"/>
  <c r="G631" i="2"/>
  <c r="G660" i="2"/>
  <c r="G25" i="2"/>
  <c r="G34" i="2"/>
  <c r="G15" i="2"/>
  <c r="F107" i="2"/>
  <c r="G107" i="2" s="1"/>
  <c r="G73" i="2"/>
  <c r="G118" i="2"/>
  <c r="G331" i="2"/>
  <c r="G333" i="2"/>
  <c r="G508" i="2"/>
  <c r="G541" i="2"/>
  <c r="G563" i="2"/>
  <c r="G593" i="2"/>
  <c r="G599" i="2"/>
  <c r="F609" i="2"/>
  <c r="G609" i="2" s="1"/>
  <c r="F40" i="2"/>
  <c r="F36" i="2"/>
  <c r="E41" i="2"/>
  <c r="E698" i="2" s="1"/>
  <c r="G37" i="2"/>
  <c r="E153" i="2"/>
  <c r="G153" i="2" s="1"/>
  <c r="G610" i="2"/>
  <c r="G693" i="2"/>
  <c r="J757" i="3"/>
  <c r="J762" i="3"/>
  <c r="J853" i="3" s="1"/>
  <c r="G627" i="2"/>
  <c r="G647" i="2"/>
  <c r="G23" i="2"/>
  <c r="G32" i="2"/>
  <c r="K122" i="3"/>
  <c r="G90" i="2"/>
  <c r="G155" i="2"/>
  <c r="G332" i="2"/>
  <c r="G529" i="2"/>
  <c r="G551" i="2"/>
  <c r="G573" i="2"/>
  <c r="G590" i="2"/>
  <c r="G604" i="2"/>
  <c r="G626" i="2"/>
  <c r="I172" i="3"/>
  <c r="E18" i="2"/>
  <c r="G30" i="2"/>
  <c r="G74" i="2"/>
  <c r="G89" i="2"/>
  <c r="G20" i="2"/>
  <c r="G50" i="2"/>
  <c r="G582" i="2"/>
  <c r="I758" i="3"/>
  <c r="G596" i="2"/>
  <c r="G668" i="2"/>
  <c r="G664" i="2"/>
  <c r="G154" i="2"/>
  <c r="F697" i="2"/>
  <c r="G512" i="2"/>
  <c r="E510" i="2"/>
  <c r="E697" i="2"/>
  <c r="F511" i="2"/>
  <c r="F18" i="2"/>
  <c r="G19" i="2"/>
  <c r="E36" i="2"/>
  <c r="G38" i="2"/>
  <c r="E40" i="2"/>
  <c r="G40" i="2" s="1"/>
  <c r="F330" i="2"/>
  <c r="G330" i="2" s="1"/>
  <c r="F506" i="2"/>
  <c r="F514" i="2"/>
  <c r="G514" i="2" s="1"/>
  <c r="F591" i="2"/>
  <c r="G591" i="2" s="1"/>
  <c r="E669" i="2"/>
  <c r="E699" i="2" s="1"/>
  <c r="F691" i="2"/>
  <c r="F513" i="2"/>
  <c r="G513" i="2" s="1"/>
  <c r="E527" i="2"/>
  <c r="G542" i="2"/>
  <c r="E653" i="2"/>
  <c r="F669" i="2"/>
  <c r="F527" i="2"/>
  <c r="G643" i="2"/>
  <c r="F653" i="2"/>
  <c r="G41" i="2" l="1"/>
  <c r="F39" i="2"/>
  <c r="G691" i="2"/>
  <c r="G506" i="2"/>
  <c r="G36" i="2"/>
  <c r="G527" i="2"/>
  <c r="F106" i="2"/>
  <c r="G106" i="2" s="1"/>
  <c r="E754" i="6"/>
  <c r="E759" i="6"/>
  <c r="F754" i="6"/>
  <c r="F759" i="6"/>
  <c r="E665" i="2"/>
  <c r="E667" i="2" s="1"/>
  <c r="E666" i="2" s="1"/>
  <c r="K546" i="2"/>
  <c r="G18" i="2"/>
  <c r="K758" i="3"/>
  <c r="I762" i="3"/>
  <c r="I853" i="3" s="1"/>
  <c r="I1010" i="3" s="1"/>
  <c r="I757" i="3"/>
  <c r="K757" i="3" s="1"/>
  <c r="J761" i="3"/>
  <c r="J172" i="3"/>
  <c r="K172" i="3" s="1"/>
  <c r="K173" i="3"/>
  <c r="G697" i="2"/>
  <c r="E39" i="2"/>
  <c r="G39" i="2" s="1"/>
  <c r="G669" i="2"/>
  <c r="F699" i="2"/>
  <c r="G699" i="2" s="1"/>
  <c r="F665" i="2"/>
  <c r="G653" i="2"/>
  <c r="G511" i="2"/>
  <c r="F510" i="2"/>
  <c r="G510" i="2" s="1"/>
  <c r="F698" i="2"/>
  <c r="G698" i="2" s="1"/>
  <c r="G665" i="2" l="1"/>
  <c r="E696" i="2"/>
  <c r="E695" i="2" s="1"/>
  <c r="K762" i="3"/>
  <c r="F758" i="6"/>
  <c r="F850" i="6"/>
  <c r="E758" i="6"/>
  <c r="E850" i="6"/>
  <c r="J852" i="3"/>
  <c r="I761" i="3"/>
  <c r="K761" i="3" s="1"/>
  <c r="F667" i="2"/>
  <c r="E849" i="6" l="1"/>
  <c r="E1007" i="6"/>
  <c r="E1006" i="6" s="1"/>
  <c r="F849" i="6"/>
  <c r="F1007" i="6"/>
  <c r="F1006" i="6" s="1"/>
  <c r="I852" i="3"/>
  <c r="K852" i="3" s="1"/>
  <c r="K853" i="3"/>
  <c r="G667" i="2"/>
  <c r="F666" i="2"/>
  <c r="G666" i="2" s="1"/>
  <c r="F696" i="2"/>
  <c r="I1009" i="3" l="1"/>
  <c r="G696" i="2"/>
  <c r="F695" i="2"/>
  <c r="G695" i="2" s="1"/>
  <c r="G265" i="3"/>
  <c r="J265" i="3"/>
  <c r="F264" i="3"/>
  <c r="G264" i="3" s="1"/>
  <c r="I1018" i="3" l="1"/>
  <c r="L1009" i="3"/>
  <c r="J458" i="3"/>
  <c r="J457" i="3" s="1"/>
  <c r="K265" i="3"/>
  <c r="J264" i="3"/>
  <c r="J682" i="3" l="1"/>
  <c r="J1010" i="3" s="1"/>
  <c r="K264" i="3"/>
  <c r="J681" i="3" l="1"/>
  <c r="K681" i="3" s="1"/>
  <c r="K682" i="3"/>
  <c r="K457" i="3"/>
  <c r="K458" i="3"/>
  <c r="G317" i="3"/>
  <c r="F316" i="3"/>
  <c r="G316" i="3" s="1"/>
  <c r="F457" i="3"/>
  <c r="G457" i="3" s="1"/>
  <c r="J1009" i="3" l="1"/>
  <c r="K1010" i="3"/>
  <c r="F682" i="3"/>
  <c r="F1010" i="3" s="1"/>
  <c r="G458" i="3"/>
  <c r="K1009" i="3" l="1"/>
  <c r="J1018" i="3"/>
  <c r="M1009" i="3"/>
  <c r="F681" i="3"/>
  <c r="G681" i="3" s="1"/>
  <c r="G682" i="3"/>
  <c r="F1009" i="3" l="1"/>
  <c r="G1010" i="3"/>
  <c r="G1009" i="3" l="1"/>
  <c r="F1018" i="3"/>
  <c r="D1142" i="9"/>
  <c r="F824" i="9" l="1"/>
  <c r="F822" i="9" s="1"/>
  <c r="F820" i="9" s="1"/>
  <c r="F818" i="9" s="1"/>
  <c r="V1128" i="9" l="1"/>
  <c r="G381" i="9" l="1"/>
  <c r="C382" i="9"/>
  <c r="F382" i="9" s="1"/>
  <c r="C381" i="9" l="1"/>
  <c r="F381" i="9" s="1"/>
  <c r="G746" i="9"/>
  <c r="C746" i="9" l="1"/>
  <c r="F746" i="9" s="1"/>
  <c r="R388" i="9"/>
  <c r="E389" i="9"/>
  <c r="F389" i="9" s="1"/>
  <c r="E388" i="9" l="1"/>
  <c r="F388" i="9" s="1"/>
  <c r="O399" i="9"/>
  <c r="R399" i="9"/>
  <c r="F400" i="9"/>
  <c r="R403" i="9"/>
  <c r="E403" i="9" s="1"/>
  <c r="F403" i="9" s="1"/>
  <c r="E399" i="9" l="1"/>
  <c r="F399" i="9" s="1"/>
  <c r="F404" i="9"/>
  <c r="G301" i="9" l="1"/>
  <c r="O301" i="9" l="1"/>
  <c r="N301" i="9"/>
  <c r="P301" i="9"/>
  <c r="L301" i="9"/>
  <c r="M301" i="9"/>
  <c r="I301" i="9"/>
  <c r="Q301" i="9"/>
  <c r="H301" i="9"/>
  <c r="E302" i="9"/>
  <c r="R301" i="9"/>
  <c r="K301" i="9"/>
  <c r="D302" i="9"/>
  <c r="J301" i="9"/>
  <c r="C302" i="9"/>
  <c r="C301" i="9" l="1"/>
  <c r="D301" i="9"/>
  <c r="F302" i="9"/>
  <c r="E301" i="9"/>
  <c r="D304" i="9"/>
  <c r="H303" i="9"/>
  <c r="L303" i="9"/>
  <c r="K303" i="9"/>
  <c r="C304" i="9"/>
  <c r="M303" i="9"/>
  <c r="N303" i="9"/>
  <c r="E304" i="9"/>
  <c r="P303" i="9"/>
  <c r="O303" i="9"/>
  <c r="Q303" i="9"/>
  <c r="I303" i="9"/>
  <c r="R303" i="9"/>
  <c r="J303" i="9"/>
  <c r="G303" i="9"/>
  <c r="F301" i="9" l="1"/>
  <c r="D303" i="9"/>
  <c r="F304" i="9"/>
  <c r="E303" i="9"/>
  <c r="C303" i="9"/>
  <c r="F303" i="9" l="1"/>
  <c r="C347" i="9"/>
  <c r="D347" i="9"/>
  <c r="E347" i="9"/>
  <c r="D346" i="9"/>
  <c r="E346" i="9"/>
  <c r="C346" i="9"/>
  <c r="F347" i="9" l="1"/>
  <c r="F346" i="9"/>
  <c r="H348" i="9" l="1"/>
  <c r="C349" i="9"/>
  <c r="S348" i="9"/>
  <c r="K348" i="9"/>
  <c r="D349" i="9"/>
  <c r="P348" i="9"/>
  <c r="G348" i="9"/>
  <c r="I348" i="9"/>
  <c r="E349" i="9"/>
  <c r="M348" i="9"/>
  <c r="O348" i="9"/>
  <c r="R348" i="9"/>
  <c r="J348" i="9"/>
  <c r="U348" i="9"/>
  <c r="V349" i="9"/>
  <c r="Q348" i="9"/>
  <c r="N348" i="9"/>
  <c r="L348" i="9"/>
  <c r="F349" i="9" l="1"/>
  <c r="V348" i="9"/>
  <c r="D348" i="9"/>
  <c r="C348" i="9"/>
  <c r="E348" i="9"/>
  <c r="C355" i="9"/>
  <c r="D355" i="9"/>
  <c r="K354" i="9"/>
  <c r="S354" i="9"/>
  <c r="N354" i="9"/>
  <c r="H354" i="9"/>
  <c r="L354" i="9"/>
  <c r="I354" i="9"/>
  <c r="E355" i="9"/>
  <c r="R354" i="9"/>
  <c r="P354" i="9"/>
  <c r="Q354" i="9"/>
  <c r="U354" i="9"/>
  <c r="V355" i="9"/>
  <c r="M354" i="9"/>
  <c r="J354" i="9"/>
  <c r="O354" i="9"/>
  <c r="G354" i="9"/>
  <c r="F355" i="9" l="1"/>
  <c r="V354" i="9"/>
  <c r="F348" i="9"/>
  <c r="C354" i="9"/>
  <c r="E354" i="9"/>
  <c r="D354" i="9"/>
  <c r="D357" i="9"/>
  <c r="H356" i="9"/>
  <c r="R356" i="9"/>
  <c r="J356" i="9"/>
  <c r="L356" i="9"/>
  <c r="S356" i="9"/>
  <c r="C357" i="9"/>
  <c r="I356" i="9"/>
  <c r="E357" i="9"/>
  <c r="Q356" i="9"/>
  <c r="O356" i="9"/>
  <c r="N356" i="9"/>
  <c r="P356" i="9"/>
  <c r="M356" i="9"/>
  <c r="K356" i="9"/>
  <c r="U356" i="9"/>
  <c r="V357" i="9"/>
  <c r="G356" i="9"/>
  <c r="F354" i="9" l="1"/>
  <c r="F357" i="9"/>
  <c r="V356" i="9"/>
  <c r="E356" i="9"/>
  <c r="D356" i="9"/>
  <c r="C356" i="9"/>
  <c r="C511" i="9"/>
  <c r="F511" i="9" s="1"/>
  <c r="G739" i="9"/>
  <c r="G738" i="9" l="1"/>
  <c r="C738" i="9" s="1"/>
  <c r="F738" i="9" s="1"/>
  <c r="G1143" i="9"/>
  <c r="G1142" i="9" s="1"/>
  <c r="C739" i="9"/>
  <c r="F739" i="9" s="1"/>
  <c r="F356" i="9"/>
  <c r="C1142" i="9" l="1"/>
  <c r="F1142" i="9" s="1"/>
  <c r="C1143" i="9"/>
  <c r="F1143" i="9" s="1"/>
  <c r="E1133" i="9"/>
  <c r="D1133" i="9"/>
  <c r="E1129" i="9"/>
  <c r="D1129" i="9"/>
  <c r="C1133" i="9"/>
  <c r="F1133" i="9" l="1"/>
  <c r="C1129" i="9"/>
  <c r="F1129" i="9" s="1"/>
</calcChain>
</file>

<file path=xl/sharedStrings.xml><?xml version="1.0" encoding="utf-8"?>
<sst xmlns="http://schemas.openxmlformats.org/spreadsheetml/2006/main" count="8170" uniqueCount="878">
  <si>
    <t>Форма 6</t>
  </si>
  <si>
    <t>Наименование мероприятия/источник финансирования</t>
  </si>
  <si>
    <t xml:space="preserve">№
п/п
</t>
  </si>
  <si>
    <t>Заказчик</t>
  </si>
  <si>
    <t>Срок реализации</t>
  </si>
  <si>
    <t>запланировано</t>
  </si>
  <si>
    <t>фактически освоено</t>
  </si>
  <si>
    <t>в % к плану</t>
  </si>
  <si>
    <t>Степень выполнения мероприятия &lt;1&gt;, %</t>
  </si>
  <si>
    <t>Факторы, повлиявшие на ход реализации мероприятия</t>
  </si>
  <si>
    <t>Сведения о финансировании и о результатах реализации мероприятий Государственной программы "Охрана окружающей среды и устойчивое использование природных ресурсов"                                                                                                                                                                                                                                     на 2016 - 2020 годы</t>
  </si>
  <si>
    <t>Задача 1. Проведение поисковых работ с целью наращивания собственной минерально сырьевой базы</t>
  </si>
  <si>
    <t>Задача 2. Управление в области обращения со стойкими органическими загрязнителями</t>
  </si>
  <si>
    <t>республиканский бюджет</t>
  </si>
  <si>
    <t>Минприроды</t>
  </si>
  <si>
    <t>2016 - 2020</t>
  </si>
  <si>
    <t>2016-2020</t>
  </si>
  <si>
    <t>государственные органы, иные заинтересованные</t>
  </si>
  <si>
    <t>в пределах выделенных средств</t>
  </si>
  <si>
    <t>собственные средства организаций</t>
  </si>
  <si>
    <t>Задача 4. Обращение с непригодными пестицидами, в том числе содержащими стойкие органические загрязнители</t>
  </si>
  <si>
    <t>Гомельский облисполком</t>
  </si>
  <si>
    <t>местный бюджет</t>
  </si>
  <si>
    <t>Задача 5. Обращение с оборудованием, материалами и отходами, содержащими полихлорированные бифенилы</t>
  </si>
  <si>
    <t xml:space="preserve">Задача 6. Создание химико-аналитической базы для выполнения измерений стойких органических загрязнителей 
и мониторинг их содержания в окружающей среде
</t>
  </si>
  <si>
    <t>Задача 8. Сокращение выбросов стойких органических загрязнителей в результате их непреднамеренного производства</t>
  </si>
  <si>
    <t>облисполкомы и Минский горисполком</t>
  </si>
  <si>
    <t>местный бюджет, из них: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</si>
  <si>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</si>
  <si>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</si>
  <si>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</si>
  <si>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</si>
  <si>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</si>
  <si>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</si>
  <si>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г.Минск</t>
  </si>
  <si>
    <t xml:space="preserve">Задача 6. Смягчение воздействия на климат и адаптация к изменяющемуся климату, научное и информационное обеспечение разработки и реализации мер по смягчению последствий изменения климата   </t>
  </si>
  <si>
    <t>Ведение и актуализация единой базы данных о стойких органических загрязнителях, содержащей информацию о пестицидах, объектах их размещения и территориях, ими загрязненных, полихлорированных бифенилах, оборудовании, материалах и отходах, содержащих полихлорированные бифенилы, и территориях, ими загрязненных, источниках выбросов стойких органических загрязнителей в результате их непреднамеренного производства, о количественном содержании стойких органических загрязнителей в объектах окружающей среды - всего в том числе:</t>
  </si>
  <si>
    <t>Подготовка информации в соответствии со статьей 15 Стокгольмской конвенции о стойких органических загрязнителях о выполнении обязательств, принятых Республикой Беларусь, для представления в Секретариат названной Конвенции - всего в том числе:</t>
  </si>
  <si>
    <t>Проведение мониторинга стойких органических загрязнителей в ком-понентах природной среды, включая при-обретение расходных материалов для проведения таких наблюдений - всего в том числе:</t>
  </si>
  <si>
    <t>Проведение первоочередных мероприятий по сокращению непреднамеренных выбросов стойких органических загрязнителей при сжигании отходов, выплавке металлов, производстве цемента, сжигании твердых видов топлива - всего в том числе:</t>
  </si>
  <si>
    <t>Обеспечение функционирования Республиканского центра аналитического контроля в области охраны окружающей среды, в том числе финансирование текущих и капитальных расходов - всего в том числе: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</si>
  <si>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 - всего в том числе:</t>
  </si>
  <si>
    <t>Развитие международного сотрудничества в области охраны окружающей среды - всего в том числе:</t>
  </si>
  <si>
    <t>Выполнение мероприятий по рациональному (устойчивому) использованию природных ресурсов и охране окружающей среды - всего в том числе:</t>
  </si>
  <si>
    <t>2016 ‑ 2020</t>
  </si>
  <si>
    <t>2016-2017</t>
  </si>
  <si>
    <t>Совершенствование системы обработки, хранения и управления климатическими данными - всего, в том числе:</t>
  </si>
  <si>
    <t>Создание и уход за лесными культурами широколиственных пород - всего, в том числе:</t>
  </si>
  <si>
    <t>Минлесхоз</t>
  </si>
  <si>
    <t>Отбор и внедрение в систему лесовосстановления и лесоразведения климатипов южного происхождения, наиболее приспособленных к лесорастительным условиям страны, для создания устойчивых лесов в условиях изменяющегося климата - всего, в том числе:</t>
  </si>
  <si>
    <t>НАН Беларуси</t>
  </si>
  <si>
    <t>Адаптация видового состава кормовых культур к изменяющимся климатическим условиям и связанная с этим оптимизация структуры посевных площадей - всего, в том числе:</t>
  </si>
  <si>
    <t>2016 - 2019</t>
  </si>
  <si>
    <t>cобственные средства</t>
  </si>
  <si>
    <t>Итого по задаче, в том числе:</t>
  </si>
  <si>
    <t>Задача 7. Минимизация выбросов загрязняющих веществ для улучшения качества атмосферного воздуха</t>
  </si>
  <si>
    <t xml:space="preserve"> Создание «экологической карты» населенных пунктов с населением свыше 100 тыс. человек - всего, в том числе: </t>
  </si>
  <si>
    <t>2016-2019</t>
  </si>
  <si>
    <t>Задача 8. Рациональное (устойчивое) использование водных ресурсов и улучшение экологического состояния (статуса) поверхностных водных объектов</t>
  </si>
  <si>
    <t xml:space="preserve">Разработка планов управления рек Западная Двина, Неман, Припять - всего, в том числе: </t>
  </si>
  <si>
    <t>Задача 1. Внедрение современных технологий гидрометеорологических наблюдений, техническое переоснащение государственной сети гидрометеорологических наблюдений</t>
  </si>
  <si>
    <t>Приобретение и использование приборов и оборудования для метеорологических наблюдений - всего, в том числе:</t>
  </si>
  <si>
    <t>Задача 2. Развитие технологий прогнозирования погоды, обнаружения и предупреждения об опасных гидрометеорологических явлениях</t>
  </si>
  <si>
    <t>Приобретение и использование приборов, оборудования и расходных материалов для аэрологических наблюдений - всего, в том числе:</t>
  </si>
  <si>
    <t>Задача 3. Совершенствование материально-технической базы гидрометеорологической отрасли</t>
  </si>
  <si>
    <t>Развитие базовых технологий сбора, обработки и распространения гидрометеорологической и экологической информации, прогнозирования состояния окружающей среды, ее загрязнения - всего, в том числе:</t>
  </si>
  <si>
    <t>Поддержание в надлежащем порядке гидрометеорологических объектов - всего, в том числе:</t>
  </si>
  <si>
    <t>Задача 4. Метрологическое и техническое обеспечение гидрометеорологической деятельности и деятельности в области радиационно-экологического мониторинга окружающей среды</t>
  </si>
  <si>
    <t>Метрологическое обеспечение средств измерений, техническое обслуживание, ремонт приборов и оборудования гидрометеорологического и экологического назначения, телекоммуникационных систем и программно-аппаратных комплексов - всего, в том числе:</t>
  </si>
  <si>
    <t>Задача 5. Развитие научной деятельности и международного сотрудничества, повышение квалификации работников системы Минприроды</t>
  </si>
  <si>
    <t>Совершенствование системы управления гидрометеорологической деятельностью и системой менеджмента качества - всего, в том числе:</t>
  </si>
  <si>
    <t>Совершенствование кадрового обеспечения отрасли (повышение квалификации сотрудников) - всего, в том числе:</t>
  </si>
  <si>
    <t>Развитие международного сотрудничества в области гидрометеорологической деятельности, в том числе участие в международных форумах, в деятельности рабочих органов Всемирной метеорологической организации, Межгосударственного совета по гидрометеорологии Содружества Независимых Государств и комитета Союзного государства по гидрометеорологии и мониторингу загрязнения природной среды (конституционные органы, рабочие группы, заседания экспертов)  - всего, в том числе:</t>
  </si>
  <si>
    <t>Всего по подпрограмме, в том числе:</t>
  </si>
  <si>
    <t>Задача 1. Обеспечение функционирования и развития системы наблюдений за состоянием атмосферного воздуха и источниками его загрязнения</t>
  </si>
  <si>
    <t xml:space="preserve"> Обеспечение непрерывного измерения уровня содержания загрязняющих веществ в атмосферном воздухе в крупных промышленных городах с использованием автоматических станций - всего, в том числе:
</t>
  </si>
  <si>
    <t xml:space="preserve">Проведение наблюдений за уровнем содержания бензапирена и твердых частиц (фракции размером до 2,5 мкм) в атмосферном воздухе в средних и крупных городах - всего, в том числе:
</t>
  </si>
  <si>
    <t xml:space="preserve">Обеспечение непрерывного измерения уровня содержания в атмосферном воздухе парниковых газов и получение информации о трансграничном переносе загрязняющих воздух веществ на станции фонового мониторинга "Березинский заповедник" и метеорологической станции "Высокое" - всего, в том числе:
</t>
  </si>
  <si>
    <t xml:space="preserve"> Обеспечение получения информации о трансграничном переносе загрязняющих веществ в атмосферном воздухе в результате проведения скоординированных дистанционных спутниковых и наземных измерений и моделирования переноса атмосферных примесей - всего, в том числе:
</t>
  </si>
  <si>
    <t>Задача 2. Обеспечение функционирования, развития и совершенствования системы наблюдений за состоянием поверхностных вод и источниками их загрязнения</t>
  </si>
  <si>
    <t xml:space="preserve"> Проведение мониторинга состояния поверхностных вод по гидрохимическим показателям в трансграничных пунктах наблюдений, а также водоемов, наиболее значимых при осуществлении рыбохозяйственной и рекреационной деятельности - всего, в том числе:
</t>
  </si>
  <si>
    <t xml:space="preserve"> Проведение мониторинга состояния поверхностных вод по гидрологическим показателям в трансграничных пунктах наблюдений - всего, в том числе:
</t>
  </si>
  <si>
    <t xml:space="preserve">Обеспечение поэтапного развертывания сети пунктов наблюдений за состоянием поверхностных вод по гидроморфологическим показателям - всего, в том числе:
</t>
  </si>
  <si>
    <t xml:space="preserve"> Техническое переоснащение материально-технической базы испытательных лабораторий (центров), осуществляющих наблюдения за состоянием поверхностных вод по гидрохимическим показателям - всего, в том числе:
</t>
  </si>
  <si>
    <t>Задача 3. Обеспечение функционирования, развития и совершенствования системы наблюдений за состоянием подземных вод и источниками их загрязнения</t>
  </si>
  <si>
    <t xml:space="preserve">Оснащение сети мониторинга подземных вод приборами автоматической регистрации показателей состояния подземных вод (уровневый и температурный режимы) в режиме реального времени - всего, в том числе:
</t>
  </si>
  <si>
    <t xml:space="preserve">Проведение мониторинга состояния подземных вод в целях наблюдения за их гидрохимическими и гидрогеологическими показателями (уровневый и температурный режимы) - всего, в том числе:
</t>
  </si>
  <si>
    <t xml:space="preserve"> Проведение мониторинга состояния подземных вод в трансграничных пунктах наблюдений - всего, в том числе:
</t>
  </si>
  <si>
    <t>Задача 4. Обеспечение функционирования, развития и совершенствования системы наблюдений за состоянием земель (включая почвы) и источниками их загрязнения</t>
  </si>
  <si>
    <t xml:space="preserve"> Проведение мониторинга состояния земель (включая почвы) и получение данных о химическом загрязнении земель в областных центрах Республики Беларусь с учетом функционального использования территорий населенных пунктов и оценки уровня оказываемого антропогенного воздействия - всего, в том числе:
</t>
  </si>
  <si>
    <t xml:space="preserve">Проведение мониторинга состояния земель (включая почвы) и получение данных о химическом загрязнении земель на фоновых территориях - всего, в том числе:
</t>
  </si>
  <si>
    <t xml:space="preserve"> Проведение наблюдений за компонентным составом почвенного покрова и интенсивностью ветровой эрозии осушенных почв, оценка динамики изменения состава торфяно-болотных почв - всего, в том числе:
</t>
  </si>
  <si>
    <t>Госкомимущество</t>
  </si>
  <si>
    <t xml:space="preserve"> Проведение наблюдений за процессами водной эрозии и оценка интенсивности водной эрозии при различном целевом использовании эродированных земель (включая почвы) - всего, в том числе:
</t>
  </si>
  <si>
    <t>Задача 5. Обеспечение функционирования, развития и совершенствования системы наблюдений радиационного мониторинга</t>
  </si>
  <si>
    <t xml:space="preserve"> Проведение наблюдений за естественным радиационным фоном - всего, в том числе:
</t>
  </si>
  <si>
    <t xml:space="preserve">Проведение радиационного мониторинга пяти административных районов республики, подвергшихся радиоактивному загрязнению в результате катастрофы на Чернобыльской АЭС, с подготовкой карт радоноопасности - всего, в том числе:
</t>
  </si>
  <si>
    <t xml:space="preserve"> Обеспечение модернизации и функционирования четырех автоматизированных систем радиационного контроля, находящихся в зоне воздействия атомных электростанций сопредельных государств - всего, в том числе:
</t>
  </si>
  <si>
    <t xml:space="preserve"> Проведение радиационного мониторинга в районе расположения Белорусской АЭС - всего, в том числе:
</t>
  </si>
  <si>
    <t>Задача 6. Обеспечение функционирования, развития и совершенствования системы наблюдений геофизического мониторинга</t>
  </si>
  <si>
    <t xml:space="preserve">Проведение геофизического мониторинга - всего, в том числе:
</t>
  </si>
  <si>
    <t>Задача 7. Обеспечение функционирования, развития и совершенствования системы наблюдений за состоянием озонового слоя</t>
  </si>
  <si>
    <t xml:space="preserve"> Проведение наблюдений за состоянием озонового слоя и оперативное прогнозирование значения ультрафиолетового индекса - всего, в том числе:</t>
  </si>
  <si>
    <t>Минобразование</t>
  </si>
  <si>
    <t xml:space="preserve"> Проведение регулярных измерений уровня приземного ультрафиолетового солнечного излучения - всего, в том числе:</t>
  </si>
  <si>
    <t>Задача 8. Обеспечение функционирования системы наблюдений за состоянием лесов</t>
  </si>
  <si>
    <t xml:space="preserve"> Проведение мониторинга состояния лесов - всего, в том числе:</t>
  </si>
  <si>
    <t>Задача 9. Обеспечение функционирования, развития и совершенствования системы наблюдений за состоянием растительного мира</t>
  </si>
  <si>
    <t xml:space="preserve"> Проведение наблюдений за ресурсами луговой и лугово-болотной растительности, а также за средой ее произрастания - всего, в том числе:</t>
  </si>
  <si>
    <t>Проведение наблюдений за ресурсами водной растительности, а также за средой ее произрастания - всего, в том числе:</t>
  </si>
  <si>
    <t xml:space="preserve"> Проведение наблюдений за популяциями видов растений, охраняемых в соответствии с международными договорами Республики Беларусь, а также включенных в Красную книгу Республики Беларусь, и средой их произрастания - всего, в том числе:</t>
  </si>
  <si>
    <t xml:space="preserve"> Проведение наблюдений за пищевыми видами растений и грибов на землях лесного фонда - всего, в том числе:</t>
  </si>
  <si>
    <t>Проведение наблюдений за популяциями видов инвазивных растений, создающих угрозу для жизни или здоровья человека, препятствующих сохранению биологического разнообразия и причиняющих вред отдельным отраслям экономики - всего, в том числе:</t>
  </si>
  <si>
    <t xml:space="preserve"> Проведение наблюдений за насаждениями, используемыми в защитных целях за пределами лесного фонда (защитные насаждения вдоль автомобильных дорог, а также на землях сельскохозяйственного назначения), и средой их произрастания - всего, в том числе:</t>
  </si>
  <si>
    <t>Задача 10. Обеспечение функционирования, развития и совершенствования системы наблюдений за состоянием животного мира</t>
  </si>
  <si>
    <t xml:space="preserve"> Проведение наблюдений за дикими животными, относящимися к объектам охоты, и средой их обитания - всего, в том числе:</t>
  </si>
  <si>
    <t>Проведение наблюдений за дикими животными, относящимися к объектам рыболовства, и средой их обитания - всего, в том числе:</t>
  </si>
  <si>
    <t>Проведение наблюдений за дикими животными, относящимися к видам, включенным в Красную книгу Республики Беларусь, и средой их обитания - всего, в том числе:</t>
  </si>
  <si>
    <t>Проведение наблюдений за дикими животными, относящимися к видам, подпадающим под действие международных договоров Республики Беларусь, и средой их обитания - всего, в том числе:</t>
  </si>
  <si>
    <t xml:space="preserve"> Проведение наблюдений за инвазивными чужеродными дикими животными и средой их обитания - всего, в том числе:</t>
  </si>
  <si>
    <t xml:space="preserve">Проведение наблюдений за дикими животными, не относящимися к объектам охоты и рыболовства, и средой их обитания - всего, в том числе:
</t>
  </si>
  <si>
    <t xml:space="preserve">Задача 11. Обеспечение функционирования, развития и совершенствования системы комплексного мониторинга естественных экологических систем на особо охраняемых природных территориях </t>
  </si>
  <si>
    <t>Проведение наблюдений и получение данных комплексного мониторинга естественных экологических систем на ООПТ, в том числе в заказниках республиканского значения "Выгонощанское", "Днепро-Сожский", "Долгое", "Ельня", "Званец", "Корытенский Мох", "Котра", "Красный Бор", "Липичанская пуща", "Лунинский", "Озеры", "Освейский", "Прибужское Полесье", "Простырь", "Ружанская пуща", "Селява", "Синьша", "Смычок", "Сорочанские озера", "Споровский", "Средняя Припять" - всего, в том числе:</t>
  </si>
  <si>
    <t>Задача 12. Обеспечение функционирования, развития и совершенствования системы локального мониторинга окружающей среды</t>
  </si>
  <si>
    <t>Проведение регулярных наблюдений за выбросами загрязняющих веществ в атмосферный воздух от крупных стационарных источников и сбор данных в ходе локального мониторинга окружающей среды - всего, в том числе:</t>
  </si>
  <si>
    <t xml:space="preserve"> Проведение локального мониторинга сбросов сточных вод в поверхностные водные объекты от наиболее крупных источников загрязнения поверхностных вод и сбор данных в ходе локального мониторинга окружающей среды - всего, в том числе:</t>
  </si>
  <si>
    <t>Проведение локального мониторинга подземных вод в местах размещения источников их загрязнения и сбор данных в ходе локального мониторинга окружающей среды - всего, в том числе:</t>
  </si>
  <si>
    <t>Задача 13. Обеспечение функционирования, развития и совершенствования информационной системы мониторинга окружающей среды</t>
  </si>
  <si>
    <t xml:space="preserve">Обеспечение сбора, обработки, анализа и представления комплексной информации о состоянии окружающей среды главным информационно-аналитическим центром Национальной системы мониторинга окружающей среды в Республике Беларусь - всего, в том числе:
</t>
  </si>
  <si>
    <t xml:space="preserve">Обеспечение функционирования системы сбора, обработки, анализа и представления данных информационно-аналитическими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
в том числе информационно-аналитическими центрами:
</t>
  </si>
  <si>
    <t>мониторинга атмосферного воздуха</t>
  </si>
  <si>
    <t>мониторинга поверхностных вод</t>
  </si>
  <si>
    <t>мониторинга подземных вод</t>
  </si>
  <si>
    <t>локального мониторинга окружающей среды</t>
  </si>
  <si>
    <t>радиационного мониторинга</t>
  </si>
  <si>
    <t xml:space="preserve"> 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
</t>
  </si>
  <si>
    <t xml:space="preserve"> Обеспечение функционирования системы сбора, обработки, анализа и представления данных информационно-
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 в том числе информационно- аналитическими центрами:
</t>
  </si>
  <si>
    <t>мониторинга животного мира</t>
  </si>
  <si>
    <t xml:space="preserve">мониторинга растительного мира и комплексного мониторинга естественных экологических систем на особо охраняемых природных территориях
</t>
  </si>
  <si>
    <t>средства международной технической помощи</t>
  </si>
  <si>
    <t xml:space="preserve">Минприроды, государственные органы, иные заинтересованные </t>
  </si>
  <si>
    <t xml:space="preserve">Минприроды, Минстройархитектуры, Минтранс, государственные органы, иные заинтересованные </t>
  </si>
  <si>
    <t>Задача 2. Проведение региональных геологосъемочных работ в целях выявления перспективных участков для разработки месторождений полезных ископаемых</t>
  </si>
  <si>
    <t xml:space="preserve">Минприроды </t>
  </si>
  <si>
    <t>cобственные средства организаций</t>
  </si>
  <si>
    <t>Задача 1. Развитие системы ООПТ, обеспечение функционирования, охраны ООПТ и управления ими</t>
  </si>
  <si>
    <t>Ведение реестра особо охраняемых природных территорий Республики Беларусь - всего, в том числе:</t>
  </si>
  <si>
    <t>Подготовка и публикация презентационного издания (книги) об ООПТ Беларуси (на русском и английском языках) - всего, в том числе:</t>
  </si>
  <si>
    <t>Изготовление и установка информационных и информационно-указательных знаков, рекламно-информационных щитов в том числе в Березинском биосферном заповеднике и национальных парках "Беловежская пуща", "Браславские озера", "Нарочанский", "Припятский" (далее - национальные парки) - всего, в том числе</t>
  </si>
  <si>
    <t>Управление делами Президента Республики Беларусь</t>
  </si>
  <si>
    <t>Разработка и реализация проектов по восстановлению нарушенных (осушенных) болотных экологических систем и неэффективно используемых мелиоративных объектов, включая разработку научного обоснования и проектно-сметной документации в Национальном парке "Беловежская пуща" - всего, в том числе:</t>
  </si>
  <si>
    <t>Проведение мероприятий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в Березинском биосферном заповеднике и национальных парках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</si>
  <si>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в Березинском биосферном заповеднике и национальных парках и на прилегающей к ним территории - всего, в том числе: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</si>
  <si>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Беларусь, в Березинском биосферном заповеднике и национальных парках - всего, в том числе:</t>
  </si>
  <si>
    <t>Восстановление пойменных дубрав Национального парка "Припятский" - всего, в том числе:</t>
  </si>
  <si>
    <t>из них:</t>
  </si>
  <si>
    <t>разработка и реализация комплекса мероприятий по восстановлению и сохранению пойменных дубрав в Национальном парке "Припятский"</t>
  </si>
  <si>
    <t>реконструкция лесного питомника ГПУ "Национальный парк "Припятский", в том числе разработка проектно-сметной документации и организация выращивания посадочного материала дуба с закрытой корневой системой</t>
  </si>
  <si>
    <t>Создание лесосеменной базы и развитие питомнического хозяйства в Национальном парке "Беловежская пуща" - всего, в том числе:</t>
  </si>
  <si>
    <t>Приобретение специальных средств и специального транспорта для повышения эффективности охраны Березинского биосферного заповедника и национальных парков - всего, в том числе:</t>
  </si>
  <si>
    <t>Приобретение специальных средств визуального обнаружения лесных пожаров для размещения их в национальных парках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</si>
  <si>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в Березинском биосферном заповеднике и национальных парках - всего, в том числе:</t>
  </si>
  <si>
    <t>Развитие и обустройство рекреационных зон в целях создания условий для массового отдыха и оздоровления, экологического просвещения населения за счет более эффективного использования рекреационного и экологического потенциала ООПТ, включая разработку проектно-сметной документации - всего, в том числе:</t>
  </si>
  <si>
    <t>в том числе:</t>
  </si>
  <si>
    <t>Березинский биосферный заповедник</t>
  </si>
  <si>
    <t>обустройство объектов отдыха эколого-туристического комплекса "Нивки", включая разработку проектно-сметной документации</t>
  </si>
  <si>
    <t>Национальный парк "Браславские озера"</t>
  </si>
  <si>
    <t>строительство и реконструкция объектов для организации массового отдыха населения в рекреационной зоне оз. Саванар</t>
  </si>
  <si>
    <t>строительство объектов для массового отдыха населения и обустройство рекреационных зон на озерах Струсто, Снуды</t>
  </si>
  <si>
    <t xml:space="preserve">Национальный парк "Беловежская пуща" </t>
  </si>
  <si>
    <t>строительство объектов археологического музея под открытым небом, включая разработку проектно-сметной документации</t>
  </si>
  <si>
    <t xml:space="preserve">Национальный парк "Припятский" </t>
  </si>
  <si>
    <t>строительство объектов историко-этнографического комплекса "Музей под открытым небом", включая разработку проектно-сметной документации</t>
  </si>
  <si>
    <t>Приобретение и установка информационных туристических терминалов, включающих информацию об ООПТ, в Березинском биосферном заповеднике и национальных парках, разработка сайтов об ООПТ, в том числе на английском языке - всего, в том числе</t>
  </si>
  <si>
    <t>Разработка и создание сети учебно-демонстрационных объектов в Новоселковском лесничестве в Национальном парке "Беловежская пуща" - всего, в том числе</t>
  </si>
  <si>
    <t>2016-2018</t>
  </si>
  <si>
    <t>2016-2018,2020</t>
  </si>
  <si>
    <t>2016-2018, 2020</t>
  </si>
  <si>
    <t>Организация и проведение в Березинском биосферном заповеднике и (или) национальных парках фестивалей, конференций, выставок и другого – всего, в том числе:</t>
  </si>
  <si>
    <t>Подготовка и издание ежегодника "Особо охраняемые природные территории Беларуси. Исследования"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</si>
  <si>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 Березинском биосферном заповеднике и (или) национальных парках на русском, белорусском и английском языках - всего, в том числе:
</t>
  </si>
  <si>
    <t>Организация и ведение наблюдений за распространением церкариозов и клещевых боррелиозов, оценка степени риска возникновения очагов шистосоматидных аллергодерматитов в Березинском биосферном заповеднике и национальных парках - всего, в том числе</t>
  </si>
  <si>
    <t>Оценка современного состояния и реализация мер по снижению уровня деградации водоемов, расположенных на территории национальных парков "Браславские озера" и "Нарочанский" - всего, в том числе:</t>
  </si>
  <si>
    <t xml:space="preserve">Создание комплексной автоматизированно-
справочной системы на базе действующей геоинформационной системы Березинского биосферного заповедника и национальных парков с использованием информации с аппаратов космического базирования и других средств - всего, в том числе:
</t>
  </si>
  <si>
    <t>Мероприятия по развитию национальных парков и Березинского биосферного заповедника (протокол поручений Президента Республики Беларусь от 12 ноября 2009 г. N 31) по перечню, утверждаемому Управлением делами Президента Республики Беларусь - всего, в том числе:</t>
  </si>
  <si>
    <t>Текущее содержание республиканского ландшафтного заказника "Налибокский" - всего, в том числе:</t>
  </si>
  <si>
    <t>Брестский облисполком</t>
  </si>
  <si>
    <t>Подготовка представлений об объявлении, преобразовании и прекращении функционирования ООПТ местного значения в соответствии с региональной схемой рационального размещения ООПТ местного значения - всего, в том числе: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</si>
  <si>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 - всего, в том числе:</t>
  </si>
  <si>
    <t>Изготовление и установка информационных и информационно-указательных знаков, рекламно-информационных щитов на территории заказников и  памятников природы - всего, в том числе:</t>
  </si>
  <si>
    <t>Проведение мероприятий в республиканском ландшафтном заказнике "Званец" и республиканском биологическом заказнике "Споровский"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- всего, в том числе:</t>
  </si>
  <si>
    <t>Изготовление и установка на ООПТ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</si>
  <si>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</si>
  <si>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2016-2017,2020</t>
  </si>
  <si>
    <t>Приобретение и установка информационных туристических терминалов, включающих информацию об ООПТ, разработка сайтов об ООПТ, в том числе на английском языке - всего, в том числе:</t>
  </si>
  <si>
    <t>Организация и проведение на ООПТ фестивалей, конференций, выставок и другого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</si>
  <si>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об ООПТ на русском, белорусском и английском языках - всего, в том числе:
</t>
  </si>
  <si>
    <t>Витебский облисполком</t>
  </si>
  <si>
    <t>Разработка планов управления заказниками республиканского значения "Козьянский", "Синьша", "Долгое", "Корытенский Мох", "Ричи" - всего, в том числе:</t>
  </si>
  <si>
    <t>Изготовление и установка информационных и информационно-указательных знаков, рекламно-информационных щитов на ООПТ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</si>
  <si>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 - всего, в том числе:</t>
  </si>
  <si>
    <t xml:space="preserve">Изготовление и установка на территории заказников и памятников природы информационных и информационно-указательных знаков, рекламно-
информационных щитов - всего, в том числе:
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</si>
  <si>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</si>
  <si>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 - всего, в том числе:</t>
  </si>
  <si>
    <t>Гродненский облисполком</t>
  </si>
  <si>
    <t>Разработка планов управления заказниками республиканского значения "Липичанская пуща", "Озеры", "Сорочанские озера" - всего, в том числе:</t>
  </si>
  <si>
    <t>Минский облисполком</t>
  </si>
  <si>
    <t>2016-2017, 2020</t>
  </si>
  <si>
    <t>Могилевский облисполком</t>
  </si>
  <si>
    <t>Изготовление и установка на территории заказников и памятников природы информационных и информационно-указательных знаков, рекламно-информационных щитов - всего, в том числе:</t>
  </si>
  <si>
    <t>Минский горисполком</t>
  </si>
  <si>
    <t>2016-2017, 2019 - 2020</t>
  </si>
  <si>
    <t>Задача 2. Сохранение редких и находящихся под угрозой исчезновения видов диких животных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</si>
  <si>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– всего, в том числе:</t>
  </si>
  <si>
    <t>Национальный парк "Беловежская пуща"</t>
  </si>
  <si>
    <t>Национальный парк "Припятский"</t>
  </si>
  <si>
    <t>Инвентаризация животных и выявление особей, представляющих селекционную ценность - всего, в том числе:</t>
  </si>
  <si>
    <t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- всего, в том числе: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</si>
  <si>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микропопуляций зубров, освежению крови, их изъятию - всего, в том числе:</t>
  </si>
  <si>
    <t>Проведение гельминтологических обследований и ветеринарной оценки состояния микропопуляций зубров и выполнение комплекса лечебно-профилактических мероприятий - всего, в том числе:</t>
  </si>
  <si>
    <t>Закупка антигельминтных и иных ветеринарных препаратов для микропопуляций зубров - всего, в том числе:</t>
  </si>
  <si>
    <t>Заготовка и (или) приобретение кормов для микропопуляций зубров - всего, в том числе:</t>
  </si>
  <si>
    <t>Поддержание кормовых полей для зубров - всего, в том числе:</t>
  </si>
  <si>
    <t>Формирование и содержание сети подкормочных пунктов из расчета около 25 - 30 особей зубров на 1 площадку - всего, в том числе: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</si>
  <si>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- всего, в том числе:</t>
  </si>
  <si>
    <t>республиканский ландшафтный заказник "Налибокский"</t>
  </si>
  <si>
    <t>Осиповичский опытный лесхоз</t>
  </si>
  <si>
    <t>Закупка антигельминтных и иных ветеринарных препаратов для микропопуляции зубров, обитающих в угодьях Осиповичского опытного лесхоза - всего, в том числе:</t>
  </si>
  <si>
    <t xml:space="preserve"> Закупка минерально-
витаминных и иммуностимулирующих добавок для микропопуляции зубров, обитающих в угодьях Осиповичского опытного лесхоза - всего, в том числе:
</t>
  </si>
  <si>
    <t xml:space="preserve"> 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</si>
  <si>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Поддержание кормовых полей для зубров - всего, в том числе:
</t>
  </si>
  <si>
    <t xml:space="preserve">Формирование и содержание сети подкормочных пунктов из расчета около 25 - 30 особей зубров на 1 площадку - всего, в том числе:
</t>
  </si>
  <si>
    <t>МЧС</t>
  </si>
  <si>
    <t>Инвентаризация животных и выявление особей, представляющих селекционную ценность и обитающих в угодьях Полесского государственного радиационно-экологического заповедника - всего, в том числе:</t>
  </si>
  <si>
    <t xml:space="preserve"> Проведение гельминтологических обследований и ветеринарной оценки состояния микропопуляции зубров Полесского государственного радиационно-
экологического заповедника и выполнение комплекса лечебно-профилактических мероприятий - всего, в том числе:</t>
  </si>
  <si>
    <t xml:space="preserve"> Заготовка и (или) приобретение кормов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</si>
  <si>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Поддержание кормовых полей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</si>
  <si>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 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Полесского государственного радиационно-экологического заповедника
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</si>
  <si>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трофеев, в Полесском государственном радиационно-
экологическом заповеднике - всего, в том числе:
</t>
  </si>
  <si>
    <t xml:space="preserve">Генотипирование особей европейского зубра (Bison bonasus) и создание депонированного банка ДНК беловежского зубра - всего, в том числе:
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</si>
  <si>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ООО "Интерсервис" - всего, в том числе:
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</si>
  <si>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 в угодьях ООО "Интерсервис" - всего, в том числе:
</t>
  </si>
  <si>
    <t>Проведение гельминтологических обследований и ветеринарной оценки состояния микропопуляции зубров, обитающих в угодьях ООО "Интерсервис", и выполнение комплекса лечебно-профилактических мероприятий - всего, в том числе:</t>
  </si>
  <si>
    <t xml:space="preserve">Закупка антигельминтных и иных ветеринарных препаратов для микропопуляции зубров, обитающих в угодьях ООО "Интерсервис" - 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</si>
  <si>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ООО "Интерсервис" - всего, в том числе:
</t>
  </si>
  <si>
    <t xml:space="preserve">Заготовка и (или) приобретение кормов для микропопуляции зубров, обитающих в угодьях ООО "Интерсервис" - всего, в том числе:
</t>
  </si>
  <si>
    <t xml:space="preserve">Поддержание кормовых полей для микропопуляции зубров, обитающих в угодьях ООО "Интерсервис - всего, в том числе:
</t>
  </si>
  <si>
    <t xml:space="preserve">Формирование и содержание сети подкормочных пунктов из расчета около 25 - 30 особей зубров на 1 площадку в угодьях ООО "Интерсервис" - всего, в том числе:
</t>
  </si>
  <si>
    <t>2017, 2019</t>
  </si>
  <si>
    <t>Инвентаризация животных и выявление особей, представляющих селекционную ценность и обитающих в угодьях СПК "Озеры Гродненского района" 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</si>
  <si>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в СПК "Озеры Гродненского района" - всего, в том числе:
</t>
  </si>
  <si>
    <t xml:space="preserve"> Проведение гельминтологических обследований и ветеринарной оценки состояния микропопуляции зубров, обитающих в угодьях СПК "Озеры Гродненского района", и выполнение комплекса лечебно-профилактических мероприятий - всего, в том числе:
</t>
  </si>
  <si>
    <t xml:space="preserve">Закупка антигельминтных и иных ветеринарных препаратов для микропопуляции зубров, обитающих в угодьях СПК "Озеры Гродненского района"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</si>
  <si>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СПК "Озеры Гродненского района" - всего, в том числе:
</t>
  </si>
  <si>
    <t xml:space="preserve">Заготовка и (или) приобретение кормов для зубров, обитающих в угодьях - всего, в том числе:
</t>
  </si>
  <si>
    <t xml:space="preserve">СПК "Озеры Гродненского района" - всего, в том числе:
</t>
  </si>
  <si>
    <t xml:space="preserve"> Поддержание кормовых полей для зубров, обитающих в угодьях СПК "Озеры Гродненского района" - всего, в том числе:
</t>
  </si>
  <si>
    <t xml:space="preserve">Формирование и содержание сети подкормочных пунктов из расчета около 25-30 особей зубров на 1 площадку в угодьях СПК "Озеры Гродненского района" - всего, в том числе:
</t>
  </si>
  <si>
    <t xml:space="preserve">Закупка антигельминтных и иных ветеринарных препаратов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</si>
  <si>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республиканского ландшафтного заказника "Налибокский" - всего, в том числе:
</t>
  </si>
  <si>
    <t xml:space="preserve">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</si>
  <si>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Поддержание кормовых полей для зубров, обитающих в угодьях республиканского ландшафтного заказника "Налибокский" - всего, в том числе:
</t>
  </si>
  <si>
    <t>Заготовка и (или) приобретение кормов для микропопуляции зубров, обитающих в угодьях Осиповичского опытного лесхоза - всего, в том числе:</t>
  </si>
  <si>
    <t>Всего по программе, в том числе:</t>
  </si>
  <si>
    <t>Разработка и внедрение современных технологий производства геологоразведочных работ - всего, в том числе:</t>
  </si>
  <si>
    <t>Совершенствование системы сбора, обработки, анализа, хранения и предоставления в пользование геологической информации о недрах в соответствии с современными и перспективными требованиями в сфере не-дропользования на основе создания общедоступных информационных ресурсов - всего, в том числе:</t>
  </si>
  <si>
    <t>Создание единой цифровой геологической карты территории Республики Беларусь на нескольких уровнях генерализации, соответствующих мелкому, среднему и крупному масштабам, путем переинтерпретации имеющейся геологической информации с минимальным комплексом работ по геологическому доизучению ранее заснятых площадей - всего, в том числе:</t>
  </si>
  <si>
    <t>Проведение глубинного геологического картирования территорий, наиболее перспективных для обнаружения полезных ископаемых, с оценкой прогнозных ресурсов минерального сырья для обеспечения недропользователей, выполняющих работы по геологическому изучению недр, геологической основой при поисках новых месторождений стратегических полезных ископаемых, залегающих на больших глубинах, в целях расширения минерально-сырьевой базы и развития импортозамещающих производств - всего, в том числе:</t>
  </si>
  <si>
    <t>Изучение подземной гидросферы, поиск и разведка пресных и минеральных подземных вод для обеспечения потребностей населения - всего, в том числе:</t>
  </si>
  <si>
    <t>Поиск, предварительная разведка и подготовка к промышленному освоению новых месторождений строительных материалов и других видов нерудного сырья для обеспечения создания инновационных промышленных кластеров и производств на базе запасов минеральных ресурсов - всего, в том числе:</t>
  </si>
  <si>
    <t xml:space="preserve">Проведение поисков углеводородного сырья в целях наращивания топливно-энергетического потенциала - всего, в том числе: 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</si>
  <si>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
* Объемы финансирования ежегодно уточняются при формировании республиканского бюджета на очередной финансовый год.
</t>
  </si>
  <si>
    <t xml:space="preserve"> Подготовка и издание ежегодного научного обзора "Национальная система мониторинга окружающей среды в Республике Беларусь: результаты наблюдений" - всего, в том числе:
</t>
  </si>
  <si>
    <t xml:space="preserve">Обеспечение функционирования системы сбора, обработки, анализа и представления данных информационно-
аналитическим центром мониторинга земель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
</t>
  </si>
  <si>
    <t>2017 ‑ 2020</t>
  </si>
  <si>
    <t>Детализация оценки изменения климата и разработка сценариев и статистических моделей изменения климата страны в XXI веке - всего, в том числе:</t>
  </si>
  <si>
    <t>Оценка потенциала снижения воздействия на климат короткоживущих климатообразующих компонентов, разработка и реализация мероприятий по снижению их выбросов в атмосферу - всего, в том числе:</t>
  </si>
  <si>
    <t xml:space="preserve">Создание динамической модели управления качеством атмосферного воздуха в населенных пунктах с населением свыше 100 тыс. человек  - всего, в том числе: </t>
  </si>
  <si>
    <t xml:space="preserve">Инвентаризация водных объектов (реки, озера, водохранилища, пруды, родники и ручьи) - всего, в том числе: </t>
  </si>
  <si>
    <t>выполнение комплекса тематических и аналитических работ по подсчету запасов углеводородного сырья, относящихся к проведению изыскательских работ</t>
  </si>
  <si>
    <t>2017-2020</t>
  </si>
  <si>
    <t>научное обеспечение – выявление на основе комплексного анализа геолого-геофизических материалов перспективных нефтегазоносных локальных объектов Припятского прогиба и изучение геологического строения недостаточно изученных частей осадочных бассейнов Республики Беларусь</t>
  </si>
  <si>
    <t>изучение подземной гидросферы для оценки ресурсного потенциала подземных вод</t>
  </si>
  <si>
    <t>Создание сети опорных геолого-геофизических профилей и параметрических скважин для прогнозирования возможности выявления месторождений полезных ископаемых в пределах недостаточно изученных участков недр, а также для корреляции геологической информации о глубинном строении недр с  информацией соседних государств - всего, в том числе:</t>
  </si>
  <si>
    <t>Задача 1. Формирование и совершенствование нормативной базы в области обращения со стойкими органическими загрязнителями</t>
  </si>
  <si>
    <t>2017 - 2018</t>
  </si>
  <si>
    <t>Реализация комплекса мероприятий по переупаковке и вывозу на долговременное хранение с целью дальнейшего  обезвреживания непригодных пестицидов со складов Витебской, Гродненской и Минской областей</t>
  </si>
  <si>
    <t>Витебский, Гродненский и Минский облисполкомы</t>
  </si>
  <si>
    <t>Проведение инвентаризации оборудования и отходов, содержащих полихлорированные бифенилы, в том числе выведенного из эксплуатации оборудования, содержащего полихлорированные бифенилы - всего в том числе:</t>
  </si>
  <si>
    <t>Проведение комплексной многоцелевой геологической съемки территории страны с составлением комплекта крупномасштабных геологических карт и соответствующих баз данных геологической информации для обеспечения недропользователей достоверной информацией геологического содержания (минералогической, гидрогеологической, инженерно-геологической, геолого-экологической) при решении вопросов в области поисков и разведки месторождений общераспространенных полезных ископаемых, обеспечения подземными водами, строительства, мелиорации, горного дела, обороны, охраны окружающей среды, предупреждения опасных геологических явлений - всего, в том числе:</t>
  </si>
  <si>
    <t>2017-2018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</si>
  <si>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</t>
  </si>
  <si>
    <t>2017-2018,2020</t>
  </si>
  <si>
    <t>2016 - 2018, 2020</t>
  </si>
  <si>
    <t>Установка на ООПТ искусственных гнездовий для птиц, относящихся к видам диких животных, включенным в Красную книгу Республики Беларусь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</si>
  <si>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</si>
  <si>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СПК "Озеры Гродненского района" - всего, в том числе:
</t>
  </si>
  <si>
    <t xml:space="preserve">Формирование новой микропопуляции зубров в угодьях ГЛХУ "Дятловский лесхоз" - всего, в том числе:
</t>
  </si>
  <si>
    <t>2017  - 2018</t>
  </si>
  <si>
    <t>Разработка методической базы и организация наблюдений за содержанием загрязняющих веществ в донных отложениях водных экосистем</t>
  </si>
  <si>
    <t>Обеспечение технического оснащения испытательных лабораторий (центров) сети радиационного мониторинга в районе расположения Белорусской АЭС</t>
  </si>
  <si>
    <t>Модернизация материально-технической базы мониторинга растительного мира</t>
  </si>
  <si>
    <t>Модернизация материально-технической базы мониторинга животного мира</t>
  </si>
  <si>
    <t>Комплекс мероприятий подпрограммы 1 «Изучение недр и развитие минерально-сырьевой базы Республики Беларусь»</t>
  </si>
  <si>
    <t>Комплекс мероприятий подпрограммы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</t>
  </si>
  <si>
    <t>Комплекс мероприятий подпрограммы 3 "Обращение со стойкими органическими загрязнителями"</t>
  </si>
  <si>
    <t>Комплекс мероприятий подпрограммы 4 «Сохранение и устойчивое использование биологического и ландшафтного разнообразия</t>
  </si>
  <si>
    <t>Комплекс мероприятий подпрограммы 5 «Обеспечение функционирования, развития и совершенствования Национальной системы мониторинга окружающей среды в Республике Беларусь»</t>
  </si>
  <si>
    <t>Комплекс мероприятий подпрограммы 6  "Обеспечение функционирования системы управления охраной окружающей среды в Республике Беларусь и реализация мероприятий по рациональному (устойчивому) использованию природных ресурсов и охране окружающей среды на региональном уровне"</t>
  </si>
  <si>
    <t xml:space="preserve">Задача "Создание условий для обеспечения функционирования системы управления охраной окружающей среды в Республике Беларусь, 
а также рационального (устойчивого) использования природных ресурсов и охраны окружающей среды на региональном уровне"
</t>
  </si>
  <si>
    <t>Ведение государственных кадастров и реестров природных ресурсов, реестра технических нормативных правовых актов и методик выполнения измерений в области охраны окружающей среды, обработка данных государственной статистической отчетности, разработка и сопровождение технических нормативных правовых актов в области охраны окружающей среды</t>
  </si>
  <si>
    <t>рациональное использование и охрана водных ресурсов</t>
  </si>
  <si>
    <t>местные бюджеты, из них:</t>
  </si>
  <si>
    <t>обращение с отходами, предотвращение вредного воздействия отходов на окружающую среду</t>
  </si>
  <si>
    <t>охрана и рациональное использование объектов растительного мира</t>
  </si>
  <si>
    <t>благоустройство, озеленение, улучшение состояния территорий населенных пунктов, парков, лесопарков, скверов, бульваров, набе-режных и других объектов озеленения</t>
  </si>
  <si>
    <t>рациональное использование и охрана земель</t>
  </si>
  <si>
    <t xml:space="preserve">облисполкомы </t>
  </si>
  <si>
    <t>охрана диких животных и дикорастущих растений, виды которых включены в Красную книгу Республики Беларусь либо подпадают под действие международных договоров Республики Беларусь</t>
  </si>
  <si>
    <t>охрана и рациональное использование объектов животного мира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</si>
  <si>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</t>
  </si>
  <si>
    <t>международное сотрудничество в области охраны окружающей среды</t>
  </si>
  <si>
    <t>управление деятельностью в области охраны окружающей среды и рационального использования природных ресурсов</t>
  </si>
  <si>
    <t>Итого по подпрограмме, в том числе:</t>
  </si>
  <si>
    <t>cобственные средства организации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</si>
  <si>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результатах реализации Государственной программы "Охрана окружающей среды и устойчивое использование природных ресурсов" на 2016 – 2020 годы
</t>
  </si>
  <si>
    <t xml:space="preserve">Объемы финансирования
(в текущих ценах, рублей)
</t>
  </si>
  <si>
    <t>Предложения по дальнейшей реализации мероприятия</t>
  </si>
  <si>
    <t>Принимаемые меры по выполнению мероприятия</t>
  </si>
  <si>
    <t>Подпрограмма 1 «Изучение недр и развитие минерально-сырьевой базы Республики Беларусь»</t>
  </si>
  <si>
    <t>Продолжить реализацию мероприятия в 2017-2020 годах</t>
  </si>
  <si>
    <t>Минстройархитектуры не освоены выделенные бюджетные средства по причине позднего срока их выделения</t>
  </si>
  <si>
    <t xml:space="preserve">При выделении бюджетных средств и  улучшения финансового состояния предприятияй Минтсройархитетктуры работы по данному мероприятияю будут продолжены </t>
  </si>
  <si>
    <t>Проведение комплексной многоцелевой геоло-гической съемки территории страны с составлением комплекта крупномасштабных геологических карт и соответствующих баз данных геологической информации для обеспечения недропользователей достоверной информацией геологического содержания (минералогической, гидрогеологической, инже-нерно-геологической, геолого-экологической) при решении вопросов в области поисков и разведки место-рождений общераспространенных полезных ископаемых, обеспечения подземными водами, строительства, мелиорации, горного дела, обороны, охраны окружающей среды, предупреждения опасных геологических явлений - всего, в том числе:</t>
  </si>
  <si>
    <t>Недоосовение бюджетных средств связано с их экономией  с учетом сокращения себестоимости проведенных работ</t>
  </si>
  <si>
    <t>Создание сети опорных геолого-геофизических профилей и параметрических скважин для прогнозирования возможности выявления месторождений полезных ископаемых в пределах недостаточно изученных участков недр, а также для корреляции геологической информации о глубинном строении недр с соответствующей информацией соседних государств - всего, в том числе:</t>
  </si>
  <si>
    <t>Подпрограмма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</t>
  </si>
  <si>
    <t>Секвестрование финансовых средств</t>
  </si>
  <si>
    <t>Пересмотрен годовой план по закупкам в соответствии с уточненными плановыми назначениями</t>
  </si>
  <si>
    <t>Подготовка проекта стратегии низкоуглеродного развития Республики Беларусь до 2030 года - всего, в том числе:</t>
  </si>
  <si>
    <t>С учетом истечения срока реализации  мероприятия, предложений по дальнейшей его реализации нет.</t>
  </si>
  <si>
    <t>Расчет потенциала учета выбросов и стоков парниковых газов в секторе «Землепользование, изменение землепользования и лесное хозяйство» - всего, в том числе:</t>
  </si>
  <si>
    <t>Продолжить реализацию мероприятия в 2017 году.</t>
  </si>
  <si>
    <t>Продолжить реализацию мероприятия в 2017 - 2020 годах</t>
  </si>
  <si>
    <t>Продолжить реализацию мероприятия в 2017-2019 годах</t>
  </si>
  <si>
    <t xml:space="preserve">Оценка и прогноз изменения стока рек Днепр и Припять с учетом адаптации к изменению климата - всего, в том числе: </t>
  </si>
  <si>
    <t>Продолжить реализацию  в 2017-2020 годах</t>
  </si>
  <si>
    <t>Подпрограмма 3 "Обращение со стойкими органическими загрязнителями"</t>
  </si>
  <si>
    <t>Разработка отраслевых планов по реализации мероприятий, включенных в настоящее приложение, с учетом вывода из эксплуатации всех конденсаторов и 60 процентов трансформаторов, содержащих полихлорированные бифенилы, обеспечения их экологически безопасного хранения, в том числе в организациях, находящихся в подчинении государственных органов (входящих в их состав). Согласование таких планов с Минприроды - всего в том числе:</t>
  </si>
  <si>
    <t xml:space="preserve">В связи с предоставлением в Минприроды на согласование отраслевых планов не всеми государственными органами (иными заинтересованными), в подчинении которых находятся (в состав которых входят) организации - собственники (владельцы) оборудования и отходов, содержащих ПХБ, (порядка 70 % от всех государственных органов (иных заинтересованных)
</t>
  </si>
  <si>
    <t>Выполнение работ по ликвидации Петриковского захоронения непригодных пестицидов - всего в том числе:</t>
  </si>
  <si>
    <t>Продолжить реализацию мероприятия в 2018-2020 годах</t>
  </si>
  <si>
    <t>Проведение инвентаризации обору-дования и отходов, содержащих полихлорированные бифенилы, в том числе выведенного из эксплуатации оборудования, содержащего полихлорированные бифенилы - всего в том числе:</t>
  </si>
  <si>
    <t xml:space="preserve">По результатам проведения 
инвентаризации ПХБ в 2016 году всего в Республики Беларусь количество находящегося в эксплуатации (резерве) оборудования, содержащего ПХБ, составляет 39 627 единиц (в том числе: 39 384 конденсатора и 243 трансформатора), а количество выведенного из эксплуатации такого оборудования – 21 324 единицы (в том числе: 21 241 конденсатор и 83 трансформатора)
</t>
  </si>
  <si>
    <t>Задача 7. Мониторинг состояния здоровья населения в связи с воздействием стойких органических загрязнителей</t>
  </si>
  <si>
    <t xml:space="preserve">Введение в действие гигиенических нор-мативов содержания полибромированных дифениловых эфиров (БДЭ-47, БДЭ-99,
БДЭ-209) в питьевой воде, рыбе и рыбной продукции и методик для их аналитического определения - всего в том числе: 
</t>
  </si>
  <si>
    <t>Минздрав</t>
  </si>
  <si>
    <t xml:space="preserve">Гигиенические нормативы содержания полибромированных дифениловых эфиров (БДЭ-47, БДЭ-99, БДЭ-209) в воде источников при производстве бутилированной воды, рыбе и рыбной продукции введены в действие постановлением Министерства здравоохранения Республики Беларусь
 от 22 ноября 2016 г. № 120 
«О внесении изменений и дополнений в постановления Министерства здравоохранения Республики Беларусь от 21 июня 2013 г. № 52 и от 15 декабря  2015 г. № 123».
Также, разработана и утверждена «Методика выполнения измерения концентраций полибромированных эфиров в рыбе и рыбной продукции» (МВИ.МН 5542-2016)
</t>
  </si>
  <si>
    <t>15 210,0</t>
  </si>
  <si>
    <t xml:space="preserve">В целях сокращения выбросов стойких органических загрязнителей в результате их непреднамеренного производства
источник выбросов загрязняющих веществ в атмосферный воздух № 2015 филиала «Завод Химволокно» ОАО «Гродно Азот» оснащен газоочистным оборудованием
</t>
  </si>
  <si>
    <t>Задача 9. Информационно-просветительская работа в области обращения со стойкими органическими загрязнителями</t>
  </si>
  <si>
    <t xml:space="preserve">Публикация информационных материалов по вопросам стойких органических загрязнителей - всего в том числе: </t>
  </si>
  <si>
    <t>2016, 2017, 2019</t>
  </si>
  <si>
    <t>Продолжить реализацию мероприятия в 2017 и 2019 году</t>
  </si>
  <si>
    <t>Создание, размещение и распространение социальной рекламы, на-правленной на привлечение внимания общественности к проблеме стойких органических загрязнителей - всего в том числе:</t>
  </si>
  <si>
    <t>2016 – 2018, 2020</t>
  </si>
  <si>
    <t>Продолжить реализацию мероприятия в 2018 и 2020 году</t>
  </si>
  <si>
    <t>Подпрограмма 4 «Сохранение и устойчивое использование биологического и ландшафтного разнообразия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</si>
  <si>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("Бусловка", "Прибужское Полесье", "Сервечь", "Красный Бор") – всего, в том числе:
</t>
  </si>
  <si>
    <t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ООПТ"– всего, в том числе:</t>
  </si>
  <si>
    <t>2016,2018,   2020</t>
  </si>
  <si>
    <t>Завершение формирования национальной экологической сети южной части Республики Беларусь (Брестская и Гомельская области) - всего, в том числе:</t>
  </si>
  <si>
    <t>Продолжить реализацию мероприятия в 2017 году</t>
  </si>
  <si>
    <t>Продолжить реализацию мероприятия в 2017-2018 годах</t>
  </si>
  <si>
    <t>Продолжить реализацию мероприятия в 2017-2018 и 2020 году</t>
  </si>
  <si>
    <t>мероприятие не выполнялось ввиду отсутствия финансирования</t>
  </si>
  <si>
    <t>вопрос о ходе реализации мероприятий подпрограммы  рассматривался на заседании Координационного совета  23 ноября 2016 г. По итогам заседания направлены письма госорганам (от 01.12.2016 № 10-1-3/3266-вн, от 07.12.2016 № 10-1-3/2396) о принятии исчерпывающих мер по выполнению мероприятий подпрограммы</t>
  </si>
  <si>
    <t>Создание условий для функционирования международного центра изучения дикой природы на базе Национального парка "Беловежская пуща" - всего, в том числе</t>
  </si>
  <si>
    <t>Разработка плана управления заказником республиканского значения "Лунинский" - всего, в том числе:</t>
  </si>
  <si>
    <t xml:space="preserve">Минлесхоз </t>
  </si>
  <si>
    <t>С учетом истечения срока реализации  мероприятия, предложений по дальнейшей его реализации нет</t>
  </si>
  <si>
    <t xml:space="preserve">Разработка мероприятий на пятилетний период в рамках планов управления ООПТ (республиканским ландшафтным заказником "Званец")
</t>
  </si>
  <si>
    <t>Продолжить реализацию мероприятия в 2017-2018, 2020 годах</t>
  </si>
  <si>
    <t>Объявление биосферных резерватов "Беловежская пуща" и "Припятское Полесье"</t>
  </si>
  <si>
    <t xml:space="preserve">Совместным решением Гомельского и Брестского облисполкомов объявлен биосферный резерват "Припятское Полесье", проект решения по объявлению биосферного резервата "Беловежская пуща" разработан, согласован с заитересованными госорганами, принятие его будет обеспечено в 2017 году </t>
  </si>
  <si>
    <t>Продолжить реализацию мероприятия в 2017,2020 годах</t>
  </si>
  <si>
    <t>Продолжить реализацию мероприятия в 2017 - 2018 годах</t>
  </si>
  <si>
    <t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"Прибужское Полесье" - всего, в том числе:</t>
  </si>
  <si>
    <t>Продолжить реализацию мероприятия в 2017 - 2018, 2020 годах</t>
  </si>
  <si>
    <t>Продолжить реализацию мероприятия в 2017 , 2020 годах</t>
  </si>
  <si>
    <t>Продолжить реализацию мероприятия в 2017  - 2018 годах</t>
  </si>
  <si>
    <t>Объявление биосферных резерватов "Березинский биосферный заповедник", "Освейский - Красный Бор"</t>
  </si>
  <si>
    <t>-</t>
  </si>
  <si>
    <t>Продолжить реализацию мероприятия в 2017, 2020 годах</t>
  </si>
  <si>
    <t>Продолжить реализацию мероприятия в 2018,  2020 годах</t>
  </si>
  <si>
    <t>Объявление биосферного резервата "Припятское Полесье"</t>
  </si>
  <si>
    <t>Продолжить реализацию мероприятия в 2017 - 2019 годах</t>
  </si>
  <si>
    <t>2016, 2019-2020</t>
  </si>
  <si>
    <t>мероприятие не выполнено ввиду отсутствия финансирования</t>
  </si>
  <si>
    <t>Продолжить реализацию мероприятия в 2019 - 2020 годах</t>
  </si>
  <si>
    <t>2016, 2018, 2020</t>
  </si>
  <si>
    <t>Продолжить реализацию мероприятия в 2018, 2020 годах</t>
  </si>
  <si>
    <t>Продолжить реализацию мероприятия в 2017  году</t>
  </si>
  <si>
    <t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"Свитязянский" - всего, в том числе:</t>
  </si>
  <si>
    <t>мероприятие не выполнено ввиду сокращения расходов областного бюджета и резервирования финансовых средств</t>
  </si>
  <si>
    <t>мероприятие не реализовано в связи с задержкой подготовки региональной программы по Минской области</t>
  </si>
  <si>
    <t>Объявление биосферного резервата "Березинский биосферный заповедник"</t>
  </si>
  <si>
    <t>мероприятие частично не вополнено в Кличевском районе ввиду задержки  принятия региональной программы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</si>
  <si>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</si>
  <si>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Продолжить реализацию мероприятия в 2017, 2019 - 2020 годах</t>
  </si>
  <si>
    <t>2016, 2018-2020</t>
  </si>
  <si>
    <t xml:space="preserve"> 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
 - всего, в том числе:
</t>
  </si>
  <si>
    <t>Продолжить реализацию мероприятия в 2017, 2019 годах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</si>
  <si>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сельскохозяйственного производственного кооператива "Озеры Гродненского района" (далее - СПК "Озеры Гродненского района") - всего, в том числе:
</t>
  </si>
  <si>
    <t xml:space="preserve">Формирование новой микропопуляции зубров в угодьях ООО "Белая тропа" - всего, в том числе:
</t>
  </si>
  <si>
    <t>2016, 2017, 2020</t>
  </si>
  <si>
    <t xml:space="preserve">Отказ ООО "Белая тропа" </t>
  </si>
  <si>
    <t>Продолжить реализацию мероприятия в 2018 году</t>
  </si>
  <si>
    <t xml:space="preserve">Обеспечить создание микропопуляции зубра в 2018 году на базе ГЛХУ "Дятловский лесхоз" </t>
  </si>
  <si>
    <t>ООО "Белая тропа" - всего, в том числе:</t>
  </si>
  <si>
    <t xml:space="preserve">Формирование и содержание сети подкормочных пунктов из расчета около 25 - 30 особей зубров на 1 площадку в угодьях республиканского ландшафтного заказника "Налибокский" - всего, в том числе:
</t>
  </si>
  <si>
    <t>мероприятие выполненно</t>
  </si>
  <si>
    <t>Подпрограмма 5 «Обеспечение функционирования, развития и совершенствования Национальной системы мониторинга окружающей среды в Республике Беларусь»</t>
  </si>
  <si>
    <t>Республиканский бюджет</t>
  </si>
  <si>
    <t>Средства международной технической помощи</t>
  </si>
  <si>
    <t>экономия средств за счет выбора поставщика с наименьшей ценой</t>
  </si>
  <si>
    <t>Собственные средства организаций</t>
  </si>
  <si>
    <t>Комплекс мероприятий в области охраны окружающей среды</t>
  </si>
  <si>
    <t>Ведение государственных кадастров и реестров природных ресурсов, обработка данных госстатотчетности, разработка и сопровождение технических нормативных правовых актов в области охраны окружающей среды - всего в том числе:</t>
  </si>
  <si>
    <t>Обустройство водного объекта в государственном лесохозяйственном учреждении ”Красносельское“ - всего в том числе:</t>
  </si>
  <si>
    <t>Продолжить реализацию в 2017-2020 годах</t>
  </si>
  <si>
    <t>Итого по комплексу, в том числе:</t>
  </si>
  <si>
    <t xml:space="preserve">Минприроды, концерн "Белнефтехим" </t>
  </si>
  <si>
    <t>Продолжить реализацию мероприятия в 2019-2020 годах</t>
  </si>
  <si>
    <t>научное обеспечение – определение перспектив практического использования пород кристаллического фундамента юга Беларуси для получения силикатных материалов различного целевого назначения</t>
  </si>
  <si>
    <t>Продолжить реализацию мероприятия в 2020 году</t>
  </si>
  <si>
    <t>выполнение комплекса тематических и аналитических работ по систематизации и обобщению данных о количественных и качественных показателях подземных вод в районе действующих водозаборов и оценке их состояния с использованием информационного ресурса "База данных – Подземные воды Республики Беларусь"</t>
  </si>
  <si>
    <t>Изменения, внесенные постановлением Совета Министров Республики Беларусь от 16.11.2018 № 829 вступили в силу 27.11.2018. С учетом установленных Инструкции Минприроды от 05.03.2016 № 28 норм о проведении конкурсов (30 дней) конкурсы не проводились.</t>
  </si>
  <si>
    <t>из него:</t>
  </si>
  <si>
    <t xml:space="preserve">средства на финансирование научной, научно-технической и инновационной деятельности
</t>
  </si>
  <si>
    <t>выполнение комплекса тематических и аналитических работ по минералого-технологической оценке состава кварцевых песков</t>
  </si>
  <si>
    <t>научное обеспечение –создание сводной легенды к государственным гидрогеологическим картам среднего масштаба</t>
  </si>
  <si>
    <t>из них выполнение комплекса тематических и аналитических работ по стратиграфическому расчленению дочетвертичных отложений разрезов скважин, пробуренных на территории проведения глубинного геологического картирования</t>
  </si>
  <si>
    <t xml:space="preserve">из них: </t>
  </si>
  <si>
    <t>научное обеспечение – корреляция стратиграфических подразделений дочетвертичных отложений, выявленных при проведении параметрического бурения</t>
  </si>
  <si>
    <t>2018-2020</t>
  </si>
  <si>
    <t>научное обеспечение – изучение вещественного состава и структурно-текстурных особенностей горных пород, вскрытых параметрическими скважинами</t>
  </si>
  <si>
    <t>Приобретение и использование приборов и оборудования для гидрометеорологических наблюдений - всего, в том числе:</t>
  </si>
  <si>
    <t xml:space="preserve">Разработка мер по адаптационным действиям и практикам при рекреационной и оздоровительной деятельности, территориальном развитии, планировании транспортной инфраструктуры, разработке градо-строительных проектов общего, специального, детального планирования </t>
  </si>
  <si>
    <t>Продолжить реализацию мероприятия в 2019 году</t>
  </si>
  <si>
    <t>Продолжить реализацию мероприятия в 2019-2019 годах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</si>
  <si>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
</t>
  </si>
  <si>
    <t>В соответствии с распоряжением Президента Республики Беларусь от 29.11.2018 № 238 рп "О выделении средств" дополнительно было предусмотрено выделение средств на содержание органов гидрометеорологии</t>
  </si>
  <si>
    <t>Продолжить реализацию  в 2019-2020 годах</t>
  </si>
  <si>
    <t>Совершенствование системы учета выбросов стойких органических загрязнителей при проведении инвентаризации выбросов в организациях, выдаче разрешений на выбросы и установлении допустимых выбросов - всего в том числе:</t>
  </si>
  <si>
    <t>Ведение и актуализация единой базы данных о стойких органических загрязнителях, содержащей информацию о пестицидах, объектах их размещения и территориях, ими загрязненных, полихлорированных бифенилах, оборудовании, материалах и отходах, содержащих полихлорированные бифенилы, и территориях, ими загрязненных, источниках выбросов стойких органических загряз-нителей в результате их непреднамеренного производства, количественном содержании стойких органических загрязнителей в объектах окружающей среды - всего в том числе:</t>
  </si>
  <si>
    <t>Выполнение работ по ликвидации Петриковского захоронения непригодных пестицидов - всего втом числе:</t>
  </si>
  <si>
    <t xml:space="preserve">2016, 
2018 – 2020
</t>
  </si>
  <si>
    <t xml:space="preserve">Инвентаризация ПХБ проводится организациями, являющимися собственниками (владельцами) оборудования и отходов, содержащих ПХБ, ежегодно не позднее 20 декабря в соответствии с Правилами обращения с оборудованием и отходами, содержащими ПХБ, утвержденными постановлением Минприроды от 24 июня 2008 г. № 62. По результатам проведения инвентаризации ПХБ в 2018 году всего в Республики Беларусь количество находящегося в эксплуатации (резерве) оборудования, содержащего ПХБ, составляет 25 767 единиц (в том числе: 25 552 конденсаторов и 215 трансформатора), а количество выведенного из эксплуатации такого оборудования – 26 922 единиц (в том числе: 
26 861 конденсаторов и 61 трансформатор).
Инвентаризация ПХБ проводится организациями, являющимися собственниками (владельцами) оборудования и отходов, содержащих ПХБ, ежегодно не позднее 20 декабря в соответствии с Правилами обращения с оборудованием и отходами, содержащими ПХБ, утвержденными постановлением Министерства природных ресурсов и охраны окружающей среды Республики Беларусь от 24 июня 2008 г. № 62.
По результатам проведения 
инвентаризации ПХБ в 2018 году всего в Республики Беларусь количество находящегося в эксплуатации (резерве) оборудования, содержащего ПХБ, составляет 25 767 единиц (в том числе: 25 552 конденсаторов и 215 трансформатора), а количество выведенного из эксплуатации такого оборудования – 26 922 единиц (в том числе: 
26 861 конденсаторов и 
61 трансформатор).
</t>
  </si>
  <si>
    <t>Проведение мониторинга стойких органических загрязнителей в компонентах природной среды, включая приобретение расходных материалов для проведения таких наблюдений - всего в том числе:</t>
  </si>
  <si>
    <t xml:space="preserve">Минстройархи-тектуры,
Минпром,
Минэнерго, концерн ”Белнефтехим“
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</si>
  <si>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("Бабиновичский", "Козьянский", "Стрельский") – всего, в том числе:
</t>
  </si>
  <si>
    <t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</t>
  </si>
  <si>
    <t>2016,  2018,  2020</t>
  </si>
  <si>
    <t>обустройство молодежного учебно-экологического центра на базе интерната в поселке Домжерицы, включая разработку проектно-сметной документации</t>
  </si>
  <si>
    <t>строительство объектов для массового отдыха населения и обустройство рекреационных зон на озерах Струсто, Снуды, ключая разработку проектно-сметной документации</t>
  </si>
  <si>
    <t>Приобретение и установка информационных туристических терминалов, содержащих информацию об ООПТ, разработка и сопровождение сайтов об ООПТ, в том числе на английском языке, в Березинском биосферном заповеднике и национальных парках - всего, в том числе</t>
  </si>
  <si>
    <t xml:space="preserve">Подготовка, издание и распространение путеводителей, карт, памяток, буклетов и других рекламно-информационных материалов о Березинском биосферном заповеднике и (или) национальных парках на русском, белорусском и английском языках - всего, в том числе:
</t>
  </si>
  <si>
    <t>Мероприятия по развитию национальных парков и Березинского биосферного заповедника – всего</t>
  </si>
  <si>
    <t>Березинский биосферный заповедник – приобретение диких животных</t>
  </si>
  <si>
    <t>Национальный парк ”Браславские озера“ – всего</t>
  </si>
  <si>
    <t xml:space="preserve">реконструкция базы отдыха "Леошки" </t>
  </si>
  <si>
    <t>административного здания Национального парка "Браславские озера" в г.Браславе по ул.Дачной, 1, включая разработку проектно-сметной документации</t>
  </si>
  <si>
    <t>строительство помещений по первичной обработке и хранению продукции побочного пользования, включая разработку проектно-сметной документации</t>
  </si>
  <si>
    <t>капитальный ремонт с модернизацией административного здания Богинского лесничества с хозяйственными постройками, включая разработку проектно-сметной документации</t>
  </si>
  <si>
    <t>Национальный парк "Беловежская пуща" – текущий ремонт ведомственных асфальтированных дорог</t>
  </si>
  <si>
    <t>Национальный парк "Припятский" – приобретение диких животных</t>
  </si>
  <si>
    <t>Оплата произведена по факту выполненных работ (согласно счет-фактур)</t>
  </si>
  <si>
    <t>Продолжить реализацию мероприятия в  2020 году</t>
  </si>
  <si>
    <t>Продолжить реализацию мероприятия в  2019 - 2020 годах</t>
  </si>
  <si>
    <t>Мероприятие было выполнено за счет собственных средств природопользователей</t>
  </si>
  <si>
    <t>Разработка плана управления заказником республиканского значения "Селява" - всего, в том числе:</t>
  </si>
  <si>
    <t>2018-2019</t>
  </si>
  <si>
    <t>Продолжить реализацию мероприятия в  2019 году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</si>
  <si>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раз-работку проектно-сметной документации и приобретение оборудования - всего, в том числе:</t>
  </si>
  <si>
    <t>2016,             2018-2020</t>
  </si>
  <si>
    <t>2016,2018, 2020</t>
  </si>
  <si>
    <t>Создание на ООПТ визит-центров, разработка и обустройство ”зеленых маршру-тов“,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</si>
  <si>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Обустройство экологической тропы "Горки" на территории биологического заказника местного значения "Чериковский" выполнялось за счет средств "Чериковский лесхоз"</t>
  </si>
  <si>
    <t>Проведение учета животных, выявление особей, представляющих селекционную ценность - всего, в том числе:</t>
  </si>
  <si>
    <t xml:space="preserve">Инвентаризация учета животных, выявление особей, представляющих селекционную ценность, проводилась в рамках учета зубра и продолжалось в течении 2018 г. охотоведческой-егерской службой заказника. </t>
  </si>
  <si>
    <t>В заказнике "Налибокский" создана локальная база, которая заполняется на основании данных учета численности зубра</t>
  </si>
  <si>
    <t>За счет бюджета Минской области закуплен препарат "Альбендазен 10%", который использован в полном объеме при осуществлении профилактических мероприятий</t>
  </si>
  <si>
    <t>Закупка по факту выполненных работ</t>
  </si>
  <si>
    <t>Проведение учета животных, выявление особей, представляющих селекционную ценность, в угодьях Полесского государственного радиационно-экологического заповедника - всего, в том числе:</t>
  </si>
  <si>
    <t xml:space="preserve"> Проведение гельминтологических обследований и ветеринарной оценки состояния микропопуляции зубров Полесского государственного радиационно-
экологического заповедника, выполнение комплекса лечебно-профилактических мероприятий - всего, в том числе:</t>
  </si>
  <si>
    <t>Анализ реализации схемы расселения зубров и под-готовка научно обоснованных предложений о ее актуализации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</si>
  <si>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микро-популяции зубров, освежению крови, их изъятию в угодьях СПК "Озеры Гродненского района"</t>
  </si>
  <si>
    <t>Формирование и содержание сети подкормочных пунктов из расчета около 25 – 30 особей зубров на 1 площадку в угодьях республиканского ландшафтного заказника "Налибокский" - всего, в том числе:</t>
  </si>
  <si>
    <t>Проведение мониторинга состояния поверхностных вод по гидробиологическим показателям</t>
  </si>
  <si>
    <t xml:space="preserve"> Проведение на землях лесного фонда наблюдений за видами растений и грибов, употребляемых в пищу  - всего, в том числе:</t>
  </si>
  <si>
    <t>Организация и проведение V Международной научной конференции "Оценка состояния и мониторинг растительного мира" - всего, в том числе:</t>
  </si>
  <si>
    <t>Создание методической базы для обеспечения проведения наблюдений за дикими животными, обитающими на землях населенных пунктов, и средой их обитания - всего, в том числе:</t>
  </si>
  <si>
    <t>Проведение локального мониторинга состояния земель (включая почвы) в местах размещения источников их загрязнения и сбор данных в ходе локального мониторинга окружающей среды</t>
  </si>
  <si>
    <t>Продолжить реализацию в 2019-2020 годах</t>
  </si>
  <si>
    <t>197.1</t>
  </si>
  <si>
    <t>197.2</t>
  </si>
  <si>
    <t>197.3.</t>
  </si>
  <si>
    <t>197.4</t>
  </si>
  <si>
    <t>197.5</t>
  </si>
  <si>
    <t>197.6</t>
  </si>
  <si>
    <t>197.7</t>
  </si>
  <si>
    <t>197.8</t>
  </si>
  <si>
    <t>197.9</t>
  </si>
  <si>
    <t>197.10</t>
  </si>
  <si>
    <t>обеспечение функционирования системы особо охраняемых природных территорий, национальной экологической сети и биосферных резерватов, охрана типичных и редких природных ландшафтов и биотопов</t>
  </si>
  <si>
    <t>197.11</t>
  </si>
  <si>
    <t xml:space="preserve">Объемы финансирования в 2019 году
(в текущих ценах, рублей)
</t>
  </si>
  <si>
    <t xml:space="preserve">Объемы финансирования за весь период
(в текущих ценах, рублей)
</t>
  </si>
  <si>
    <t>из них научное обеспечение:</t>
  </si>
  <si>
    <t>разработка геоинформационных технологий получения, передачи и интерпретации геологических данных, включая информацию, получаемую Белорусским космическим аппаратом для составления и хранения цифровых карт при проведении государственной геологической съемки нового поколения</t>
  </si>
  <si>
    <t xml:space="preserve">Не состоялся электронный аукцион в связи с поздними сроками выделения дополнительного финансирования </t>
  </si>
  <si>
    <t>Продолжить реализацию мероприятия в 2018-2019 годах</t>
  </si>
  <si>
    <t>Оказание услуг по демонтажу, разбраковке и утилизации метеорологического радиолокационного оборудования - всего, в том числе:</t>
  </si>
  <si>
    <t>Подготовка двухгодичных докладов о выбросах парниковых газов  - всего, в том числе:</t>
  </si>
  <si>
    <t>Продолжить реализацию мероприятия в 2018 - 2020 годах</t>
  </si>
  <si>
    <t>2017-2019</t>
  </si>
  <si>
    <t xml:space="preserve">Разработка стратегии управления водными ресурсами в условиях изменения климата - всего, в том числе: </t>
  </si>
  <si>
    <t>Продолжить реализацию  в 2018-2020 годах</t>
  </si>
  <si>
    <t>Совершенствование системы учета выбросов стойких органических загрязнителей при проведении инвентаризации выбросов в организациях, выдаче разрешений на выбросы и установлении допустимых выбросов</t>
  </si>
  <si>
    <t>Продолжить реализацию  в 2018 году</t>
  </si>
  <si>
    <t>мероприятие выполненно за счет областного бюджета по разделу "Жилищно-коммунальное хозяйство"</t>
  </si>
  <si>
    <t>Заинтересованными госорганами не представлена информация о выполнении данного мероприятия</t>
  </si>
  <si>
    <t>Предлагается продолжить дальнейшую реализацию мероприятия, осуществив его корректировку в части объемов финансирования на последующие годы (2018 - 2020) в пределах выделенных средств</t>
  </si>
  <si>
    <t>Задача 10. Научное и техническое обеспечение в области обращения со стойкими органическими загрязнителями</t>
  </si>
  <si>
    <t xml:space="preserve">Создание (строительство) комплекса  по переработке и захоронению токсичных промышленных отходов Гомельской области на КУП "Комплекс по переработке и захоронению токсичных промышленных отходов Гомельской области"
</t>
  </si>
  <si>
    <t xml:space="preserve">В связи с не определением конкретной технологии по обезвреживанию опасных отходов решением Гомельского облисполкома от 03.11.2017               № 1020 «О внесении изменений и дополнения в решение Гомельского областного исполнительного комитета от              30 января 2017 № 82» средства на закупку оборудования были сняты с данного мероприятия. </t>
  </si>
  <si>
    <t>Предложений по дальнейшей  реализации мероприятия нет</t>
  </si>
  <si>
    <t xml:space="preserve">КУП "Комплекс по переработке и захоронению токсичных промышленных отходов Гомельской области" направлен пакет документов на участие в открытом конкурсном отборе инновационных проектов (создание (строительство) технологической линии по переработке и захоронению токсичных промышленных отходов производительностью 4 500 тонн) для финансирования за счет средств инновационного фонда Гомельского облисполкома в 2018 году. </t>
  </si>
  <si>
    <t>местный бюджет (инвестиционная программа)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</si>
  <si>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("Фаличский Мох") – всего, в том числе:
</t>
  </si>
  <si>
    <t>Подготовка и издание атласа диких животных Национального парка ”Беловежская пуща“</t>
  </si>
  <si>
    <t xml:space="preserve">Разработка мероприятий на пятилетний период в рамках планов управления ООПТ (республиканским ландшафтным заказником "Простырь", "Средняя Припять")
</t>
  </si>
  <si>
    <t>20176-2020</t>
  </si>
  <si>
    <t>Поддержание в надлежащем состоянии, в том числе реконструкция, объектов экологического туризма и отдыха государственных природоохранных учреждений, осуществляющих управление ООПТ республиканского значения, а также благоустройство территорий и создание новых объектов экологического туризма и отдыха</t>
  </si>
  <si>
    <t>Продолжить реализацию мероприятия в 2018 - 2019 годах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</si>
  <si>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раз-работку проектно-сметной документации и приобретение оборудования</t>
  </si>
  <si>
    <t>Приобретение и установка информационных туристических терминалов, включающих информацию об ООПТ, разработка сайтов об ООПТ, в том числе на английском языке</t>
  </si>
  <si>
    <t>Изготовление и установка на ООПТ искусственных гнездовий для птиц, относящихся к видам диких животных, включенным в Красную книгу Республики Беларусь</t>
  </si>
  <si>
    <t>Закупка минерально-витаминных и иммуностимулирующих добавок для микропопуляций зубров – всего, в том числе:</t>
  </si>
  <si>
    <t>Проведение семинаров по обмену опытом по сохранению и воспроизводству зубров в Национальном парке ”Припятский“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</si>
  <si>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микропопуляции зубров, освежению крови, их изъятию в угодьях Осиповичского опытного лесхоза</t>
  </si>
  <si>
    <t>Издание научно-популярных брошюр и буклетов о зубрах</t>
  </si>
  <si>
    <t>мероприятие выполнено в феврале 2018 г.</t>
  </si>
  <si>
    <t>Обеспечение технического переоснащения сети мониторинга атмосферного воздуха</t>
  </si>
  <si>
    <t>Продолжить реализацию в 2018-2020 годах</t>
  </si>
  <si>
    <t>215.1</t>
  </si>
  <si>
    <t>215.2</t>
  </si>
  <si>
    <t>снято в резерв финансовыми органами</t>
  </si>
  <si>
    <t>215.3.</t>
  </si>
  <si>
    <t>215.4</t>
  </si>
  <si>
    <t>215.5</t>
  </si>
  <si>
    <t>215.6</t>
  </si>
  <si>
    <t>рациональное использование и охрана недр</t>
  </si>
  <si>
    <t xml:space="preserve">Минский облисполком </t>
  </si>
  <si>
    <t>215.7</t>
  </si>
  <si>
    <t>215.8</t>
  </si>
  <si>
    <t>215.9</t>
  </si>
  <si>
    <t>215.10</t>
  </si>
  <si>
    <t xml:space="preserve">Брестский облисполком </t>
  </si>
  <si>
    <t>215.11</t>
  </si>
  <si>
    <t>обеспечение мониторинга окружающей среды и гидрометеорологической деятельности</t>
  </si>
  <si>
    <t>215.12</t>
  </si>
  <si>
    <t>научное обеспечение - разработка геоинформационных технологий получения, передачи и интерпретации геологических данных, включая информацию, получаемую Белорусским космическим аппаратом для составления и хранения цифровых карт при проведении государственной геологической съемки нового поколения</t>
  </si>
  <si>
    <t>научное обеспечение – разработка методиче-ского руководства по изучению структурно-вещественных особен-ностей хемогенно-тер-ригенных пород девон-ских осадочных ком-плексов Припятского прогиба при проведе-нии региональных гео-логосъемочных работ</t>
  </si>
  <si>
    <t>2019-2020</t>
  </si>
  <si>
    <t>Оценка угроз биологическому разнообразию и продуктивности естественных экологических систем Беларуси, обусловленных изменением климата, и разработка мер по их сохранению</t>
  </si>
  <si>
    <t>2019 - 2020</t>
  </si>
  <si>
    <t>2017 ‑ 2018</t>
  </si>
  <si>
    <t>2016 - 2018</t>
  </si>
  <si>
    <t>Совершенствование ”Экологической карты“ города Орша</t>
  </si>
  <si>
    <t>2016 - 2017</t>
  </si>
  <si>
    <t xml:space="preserve">собственные средства </t>
  </si>
  <si>
    <t xml:space="preserve">2016, 
2018, 2020
</t>
  </si>
  <si>
    <t>Вывод из эксплуатации (замена) оборудования, содержащего полихлорированные бифенилы</t>
  </si>
  <si>
    <t>Разработка планов и целевых показателей по сокращению непреднамеренных выбросов стойких органических загрязнителей</t>
  </si>
  <si>
    <t xml:space="preserve">Публикация информационных материалов по вопросам стойких органических загрязнителей </t>
  </si>
  <si>
    <t>2016, 2019</t>
  </si>
  <si>
    <t>Создание, размещение и распространение социальной рекламы, направленной на привлечение внимания общественности к проблеме стойких органических загрязнителей</t>
  </si>
  <si>
    <t>2016, 2020</t>
  </si>
  <si>
    <t>Создание (строительство) комплекса  по переработке и захоронению токсичных промышленных отходов Гомельской области на КУП ”Комплекс по переработке и захоронению токсичных промышленных отходов Гомельской области“</t>
  </si>
  <si>
    <t>2017, 2019, 2020</t>
  </si>
  <si>
    <t>Задача 7. Обеспечение функционирования и развития системы наблюдений за состоянием озонового слоя</t>
  </si>
  <si>
    <t>Проведение наблюдений за состоянием озонового слоя и оперативное прогнозирование значения ультрафиолетового индекса</t>
  </si>
  <si>
    <t>Проведение регулярных измерений уровня приземного ультрафиолетового солнечного излучения</t>
  </si>
  <si>
    <t>2016, 2017, 2019,2020</t>
  </si>
  <si>
    <t>Техническая доработка и совершенствование программного обеспечения баз данных главного информационно-аналитического центра Национальной системы мониторинга окружающей среды в Республике Беларусь и базы данных локального мониторинга</t>
  </si>
  <si>
    <t xml:space="preserve">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 </t>
  </si>
  <si>
    <t>2016, 2017, 2019, 2020</t>
  </si>
  <si>
    <t xml:space="preserve">Обеспечение функционирования системы сбора, обработки, анализа и представления данных информационно-аналитическим центром мониторинга земель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
</t>
  </si>
  <si>
    <t>облисполкомы</t>
  </si>
  <si>
    <t>научное обеспечение охраны окружающей среды</t>
  </si>
  <si>
    <t xml:space="preserve">Комплекс мероприятий в области охраны окружающей среды, реализация которых осуществляется в соответствии с Государственной инвестиционной программой 
</t>
  </si>
  <si>
    <t>Доплеровский метеорологический радиолокатор на территории аэропорта г.Витебска (включая проектно-изыскательские работы) (окончание работ согласно акту приемки)</t>
  </si>
  <si>
    <t xml:space="preserve">Строительство доплеровского метеорологического радиолокатора на территории аэропорта г.Гродно, включая проектно-изыскательские работы </t>
  </si>
  <si>
    <t>Строительство доплеровского метеорологического радиолокатора на территории аэропорта г.Бреста, включая проектно-изыскательские работы</t>
  </si>
  <si>
    <t>Строительство горнообогатительного комбината на базе месторождения ”Ситницкое“. Реконструкция подстанции ”Гранитная“ 110 кВ (сметная стоимость определена в ценах 2014 года)</t>
  </si>
  <si>
    <t>Строительство объектов историко-этнографического комплекса ”Музей под открытым небом“ в ГПУ ”Национальный парк ”Припятский“. Корректировка объекта с выделением первой, второй, третьей очередей строительства, а также дополнительной реконструкцией водного канала</t>
  </si>
  <si>
    <t>Минпророды</t>
  </si>
  <si>
    <t>Минстройархитектуры</t>
  </si>
  <si>
    <t>2019, 2020</t>
  </si>
  <si>
    <t>республиканский бюджет – средства на финансирование капитальных вложений (Государственная инвестиционная программа)</t>
  </si>
  <si>
    <t>республиканский бюджет – средства резервного фонда Президента Республики Беларусь на финансирование капитальных вложений (Государственная инвестиционная программа)</t>
  </si>
  <si>
    <t>Итого по комплексу в соответствии с Государственной инвестиционной программой, в том числе:</t>
  </si>
  <si>
    <t>Комплекс мероприятий в области охраны окружающей среды, реализация которых осуществлялась в 2016 году</t>
  </si>
  <si>
    <t>местные бюджеты</t>
  </si>
  <si>
    <t>средства на финансирование капитальных вложений (Государственная инвестиционная программа)</t>
  </si>
  <si>
    <t xml:space="preserve"> средства резервного фонда Президента Республики Беларусь на финансирование капитальных вложений (Государственная инвестиционная программа)</t>
  </si>
  <si>
    <t xml:space="preserve">Подготовка представлений о преобразовании заказников республиканского значения, включая определение коор-динат поворотных точек их границ, в соответствии со схемой рационального раз-мещения особо охраняемых природных территорий рес-публиканского значения до 1 января 2025 г., утвержден-ной постановлением Совета Министров Республики Беларусь от 2 июля 2014 г. № 649 всего, в том числе: (”Бусловка“, ”Прибужское Полесье“, ”Сервечь“, ”Красный Бор“,  ”Фаличский Мох“, ”Бабиновичский“, ”Козьянский“, ”Стрельский“, ”Выдрица“, ”Ольманские болота“, ”Днепро-Сожский“
</t>
  </si>
  <si>
    <t>2016, 2017</t>
  </si>
  <si>
    <t>Изготовление и установка на территории заказников и памятников природы информационных и информационно-указательных знаков, рекламно-информационных щитов</t>
  </si>
  <si>
    <t>республиканский бюджет, из них:</t>
  </si>
  <si>
    <t>резервный фонд Президента Республики Беларусь</t>
  </si>
  <si>
    <t>В 2019 г. закуплено 16 АМС, введено в эксплуатацию 15.  АМС запланированная к установке автономно в пункте наблюдений г.Лельчицы в 2019 году не введена в эксплуатацию по причине срыва подрядчиком сроков выполнения работ. Строительство объекта запланировано на 1 кв.2020 года</t>
  </si>
  <si>
    <t xml:space="preserve">В 2017 г. не состоялся электронный аукцион в связи с поздними сроками выделения дополнительного финансирования </t>
  </si>
  <si>
    <t>Финансирование на 2019 г. уточнено в размере 1626,54 руб.</t>
  </si>
  <si>
    <t>Разработка мероприятий на пятилетний период в рамках планов управления ООПТ, в том числе:</t>
  </si>
  <si>
    <t>республиканским ландшафтным заказником ”Званец“</t>
  </si>
  <si>
    <t>республиканским ландшафтным заказником ”Простырь“</t>
  </si>
  <si>
    <t>республиканским ландшафтным заказником ”Средняя Припять“</t>
  </si>
  <si>
    <t>Закупка антигельминтных и иных ветеринарных препаратов для микропопуляции зубров, обитающих в угодьях Полесского государственного радиационно-экологического заповедника</t>
  </si>
  <si>
    <t>2016, 2019,2020</t>
  </si>
  <si>
    <t>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</t>
  </si>
  <si>
    <t>Разработка плана управления заказником республиканского значения ”Лунинский“</t>
  </si>
  <si>
    <t xml:space="preserve">Инвентаризация учета животных, выявление особей, представляющих селекционную ценность, проводилась в рамках учета зубра и продолжалось в течении 2018 - 2019г. охотоведческой-егерской службой заказника. </t>
  </si>
  <si>
    <t>За счет бюджета Минской области выпалнялось мероприятие</t>
  </si>
  <si>
    <t>Работы выполнялись ННИЦ МО БГУ, при этом, что финансирование не было выделено</t>
  </si>
  <si>
    <t>Закупка телеметрического оборудования, фотоловушек и проведение работ по научному обеспечению мероприятий по контролю за состоянием популяций зубров</t>
  </si>
  <si>
    <t>Формирование и ведение племенной книги зубров</t>
  </si>
  <si>
    <t>Разработка доз и комплекса антигельминтных препаратов для проведения дегельминтизации зубров</t>
  </si>
  <si>
    <t>Разработка минерально-витаминных и иммуностимулирующих добавок (премиксов) для зубров</t>
  </si>
  <si>
    <t>Генотипирование особей европейского зубра (Bison bonasus) и создание депонированного банка ДНК беловежского зубра</t>
  </si>
  <si>
    <t>Закупка оборудования, расходных материалов для сбора материала для генотипирования особей и создания депонированного банка ДНК беловежского зубра</t>
  </si>
  <si>
    <t xml:space="preserve">Разработка научно обоснованных рекомендаций по созданию оптимальных экологических условий (улучшение кормовых условий) формирования свободноживущих микропопуляций зубров по каждой микропопуляции </t>
  </si>
  <si>
    <t>Объявление биосферных резерватов ”Беловежская пуща“ и ”Припятское Полесье“</t>
  </si>
  <si>
    <t>Строительство эколого-информационного центра, включая разработку проектно-смет­ной документации и приобретение оборудования, в республиканском ландшафтном заказнике ”Прибужское По-лесье“</t>
  </si>
  <si>
    <t>Разработка мероприятий на пятилетний период в рамках плана управления республи-канским ландшафтным заказником ”Освейский“</t>
  </si>
  <si>
    <t>Закупка антигельминтных и иных ветеринарных препаратов для микропопуляции зубров, обитающих в угодьях ООО ”Интерсервис“</t>
  </si>
  <si>
    <t>Закупка минерально-витаминных и иммуностиму-лирующих добавок для мик-ропопуляции зубров, обитающих в угодьях ООО ”Интерсервис“</t>
  </si>
  <si>
    <t>2016, 2019, 2020</t>
  </si>
  <si>
    <t>Объявление биосферного резервата ”Припятское Полесье“</t>
  </si>
  <si>
    <t>2018, 2020</t>
  </si>
  <si>
    <t>2017, 2020</t>
  </si>
  <si>
    <t>2016 - 2019, 2020</t>
  </si>
  <si>
    <t>Отсутствие финансирование в 2016 г.</t>
  </si>
  <si>
    <t>Отказ ООО "Белая тропа" от выполнения мероприятия</t>
  </si>
  <si>
    <t>Закупка антигельминтных и иных ветеринарных препаратов для микропопуляции зубров, обитающих в угодьях ГЛХУ ”Дятловский лесхоз“</t>
  </si>
  <si>
    <t>Закупка минерально-витаминных и иммуностимулирующих добавок для микропопуляции зубров, обитающих в угодьях ГЛХУ ”Дятловский лесхоз“</t>
  </si>
  <si>
    <t xml:space="preserve">Заготовка и (или) приобретение кормов для зубров, обитающих в угодьях СПК "Озеры", "Дятловский лесхоз" - всего, в том числе:
</t>
  </si>
  <si>
    <t>Поддержание кормовых полей для зубров, обитающих в угодьях ГЛХУ ”Дятловский лесхоз“</t>
  </si>
  <si>
    <t xml:space="preserve">Не выбран исполнитель мероприятия по итогам конкурса в связи с отсутствием предложений </t>
  </si>
  <si>
    <t>Объявление биосферного резервата ”Березинский биосферный заповедник“</t>
  </si>
  <si>
    <t>Приобретение и установка информационных туристических терминалов, содержащих информацию об ООПТ, разработка и сопровождение сайтов об ООПТ, в том числе на английском языке</t>
  </si>
  <si>
    <t>2016,2018 - 2020</t>
  </si>
  <si>
    <t>Создание условий для функционирования международного центра изучения дикой природы на базе Национального парка "Беловежская пуща"</t>
  </si>
  <si>
    <t>Березинский биосферный заповедник – строительство помещений по первичной обработке и хранению продукции побочного пользования, включая разработку проектно-сметной документации</t>
  </si>
  <si>
    <t>Закупка минерально-витаминных и иммуностимулирующих добавок  для микропопуляций зубров - всего, в том числе:</t>
  </si>
  <si>
    <t>Издание научно-популярных брошюр, буклетов, фотоальбомов о зубрах, обитающих в угодьях Национального парка ”Припятский“</t>
  </si>
  <si>
    <t>Отказ заказчика от реализации мероприятия</t>
  </si>
  <si>
    <t>274.1</t>
  </si>
  <si>
    <t>274.7</t>
  </si>
  <si>
    <t>274.5</t>
  </si>
  <si>
    <t>274.6</t>
  </si>
  <si>
    <t>274.9</t>
  </si>
  <si>
    <t>274.2</t>
  </si>
  <si>
    <t>274.3.</t>
  </si>
  <si>
    <t>274.4</t>
  </si>
  <si>
    <t>274.8</t>
  </si>
  <si>
    <t>274.10</t>
  </si>
  <si>
    <t>274.11</t>
  </si>
  <si>
    <t>274.12</t>
  </si>
  <si>
    <t>274.13</t>
  </si>
  <si>
    <t xml:space="preserve">Введение в действие гигиенических нормативов содержания полибромированных дифениловых эфиров (БДЭ-47, БДЭ-99, БДЭ-209) в питьевой воде, рыбе и рыбной продукции и методик для их аналитического определения - всего в том числе: </t>
  </si>
  <si>
    <t>Приложение 2</t>
  </si>
  <si>
    <t xml:space="preserve">местный бюджет </t>
  </si>
  <si>
    <t xml:space="preserve">В 2019 году обеспечен ввод в эксплуатацию объекта «Комплекс по переработке и захоронению токсичных промышленных отходов в Гомельской области» 1 очереди 2-го пускового комплекса, 
акт приемки в эксплуатацию объекта строительства от 23.12.2019, приказ КУП «Гомельский областной УКС» об утверждении акта приемки объекта в эксплуатацию от 23.12.2019 № 438.
</t>
  </si>
  <si>
    <t>Степень выполнения мероприятия определена на основе экспертной оценки с учетом сложного финансово-экономического состаяния  преприятий</t>
  </si>
  <si>
    <t xml:space="preserve">Бюджетные ассигнования перераспределены на мероприятия подпрограммы 6 </t>
  </si>
  <si>
    <t>Мероприятие выполнялось за счет собственных средств природоохранных учреждений и землепользователей</t>
  </si>
  <si>
    <t>Приложение 3</t>
  </si>
  <si>
    <t xml:space="preserve">Объемы финансирования за 2016 - 2020 годы
(в текущих ценах, рублей)
</t>
  </si>
  <si>
    <t xml:space="preserve">фактически </t>
  </si>
  <si>
    <t>Информация об объемах финансирования мероприятий Государственной программы "Охрана окружающей среды и устойчивое использование природных ресурсов"  на 2016 - 2020 годы</t>
  </si>
  <si>
    <t xml:space="preserve"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 - всего, в том числе:
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</si>
  <si>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</si>
  <si>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ВСЕГО</t>
  </si>
  <si>
    <t>фактически</t>
  </si>
  <si>
    <t>освоено в % к плану</t>
  </si>
  <si>
    <t>собственные средства организаций (средства от приносящей доход деятельности)</t>
  </si>
  <si>
    <t>Задача 3. Обращение с непригодными пестицидами, в том числе содержащими стойкие органические загрязнители</t>
  </si>
  <si>
    <t>Задача 4. Обращение с оборудованием, материалами и отходами, содержащими полихлорированные бифенилы</t>
  </si>
  <si>
    <t xml:space="preserve">Задача 5. Создание химико-аналитической базы для выполнения измерений стойких органических загрязнителей 
и мониторинг их содержания в окружающей среде
</t>
  </si>
  <si>
    <t>Задача 6. Мониторинг состояния здоровья населения в связи с воздействием стойких органических загрязнителей</t>
  </si>
  <si>
    <t>Задача 7. Сокращение выбросов стойких органических загрязнителей в результате их непреднамеренного производства</t>
  </si>
  <si>
    <t>Задача 8. Информационно-просветительская работа в области обращения со стойкими органическими загрязнителями</t>
  </si>
  <si>
    <t>Задача 9. Научное и техническое обеспечение в области обращения со стойкими органическими загрязнителями</t>
  </si>
  <si>
    <t>республиканский бюджет – средства резервного фонда Президента Республики Беларусь на финансирование капитальных вложений в рамках подпрограммы 5 (Государственная инвестиционная программа)</t>
  </si>
  <si>
    <t>Строительство площадки для размещения пункта наблюдений мониторинга атмосферного воздуха с прокладкой кабельной линии в г.Речице по ад-ресу: ул.З.Бядули (включая проектно-изыскательские работы)</t>
  </si>
  <si>
    <t>Строительство площадки для размещения пункта наблюдений мониторинга атмосферного воздуха с прокладкой кабельной линии в дер.Якимова Слобода по адресу: ул.Солнечная, у дома 15 (включая проектно-изыскательские работы)</t>
  </si>
  <si>
    <t>Строительство площадки для размещения пункта наблюдений мониторинга атмосферного воздуха с прокладкой кабельной линии в г.Бобруйске по адресу: бульвар Приберезинский, в районе дома № 30 (включая проектно-изыскательские работы)</t>
  </si>
  <si>
    <t>Разработка планов управления заказниками республиканского и местного значения</t>
  </si>
  <si>
    <t>к итоговому отчету о реализации Государственной программы "Охрана окружающей среды и устойчивое использование природных ресурсов" на 2016 - 2020 годы</t>
  </si>
  <si>
    <t>Поддержание в надлежащем состоянии гидрометеорологических объектов - всего, в том числе:</t>
  </si>
  <si>
    <t>Проведение инвентаризации оборудования и отходов, содержащих полихлорированные бифенилы, в том числе выведенного из эксплуатации оборудования - всего в том числе:</t>
  </si>
  <si>
    <t>Создание 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в Березинском биосферном заповеднике и национальных парках - всего, в том числе:</t>
  </si>
  <si>
    <t>Национальный парк "Беловежская пуща" - строительство объектов археологического музея под открытым небом, включая разработку проектно-сметной документации</t>
  </si>
  <si>
    <t>Национальный парк "Припятский"  - приобретение диких животных</t>
  </si>
  <si>
    <t>Национальный парк "Беловежская пуща"  - текущий ремонт ведомственных асфальтирован-ных дорог</t>
  </si>
  <si>
    <t>Березинский биосферный заповедник - приобретение диких животных</t>
  </si>
  <si>
    <t>Строительство объектов историко-этнографического комплекса ”Музей под открытым небом“ в ГПУ ”Национальный парк ”Припятский“. Корректировка объекта с выделением первой, второй, третьей очередей строительства, а также дополнительной реконструкцией водного канала“</t>
  </si>
  <si>
    <t xml:space="preserve">Национальный парк ”Браславские озера“, из них: </t>
  </si>
  <si>
    <t>реконструкция административного здания Национального парка "Браславские озера" в г.Браславе по ул.Дачной, 1, включая разработку проектно-сметной документации</t>
  </si>
  <si>
    <t>cобственные средства  (средства от приносящей доход деятельности)</t>
  </si>
  <si>
    <t>cобственные средства государственных органов, иных заинтересованных</t>
  </si>
  <si>
    <t>Гомельская область, в том числе:</t>
  </si>
  <si>
    <t>средства на финансирование капитальных вложений (инвестиционная программа Гомельской области)</t>
  </si>
  <si>
    <t>местный бюджет (инвестиционная программа Гомельской области)</t>
  </si>
  <si>
    <t>cобственные средства организаций - Минпрроды</t>
  </si>
  <si>
    <t>средства международной технической помощи - НАН Беларуси</t>
  </si>
  <si>
    <t>cобственные средства, из них:</t>
  </si>
  <si>
    <t>средства международной технической помощи, из них:</t>
  </si>
  <si>
    <t>республиканский бюджет - Минприроды</t>
  </si>
  <si>
    <t>из них резервный фонд Президента Республики Беларусь</t>
  </si>
  <si>
    <t>включая резервный фонд Президента Республики Беларусь</t>
  </si>
  <si>
    <t xml:space="preserve">”Бусловка“, ”Прибужское Полесье“, ”Сервечь“, ”Красный Бор“ </t>
  </si>
  <si>
    <t xml:space="preserve">”Фаличский Мох“ </t>
  </si>
  <si>
    <t>”Бабиновичский“, ”Козьянский“, ”Стрельский“</t>
  </si>
  <si>
    <t>”Выдрица“, ”Ольманские болота“, ”Днепро-Сожский“</t>
  </si>
  <si>
    <t>"Липичанская пуща"</t>
  </si>
  <si>
    <t xml:space="preserve">Подготовка представлений о преобразовании заказников республиканского значения, включая определение коор-динат поворотных точек их границ, в соответствии со схемой рационального раз-мещения особо охраняемых природных территорий рес-публиканского значения до 1 января 2025 г., утвержденной постановлением Совета Министров Республики Беларусь от 2 июля 2014 г. № 649 всего, в том числе: 
</t>
  </si>
  <si>
    <t>Приобретение и установка информационных туристических терминалов, содержащих информацию об ООПТ, разработка сайтов об ООПТ, в том числе на английском языке - всего, в том числе:</t>
  </si>
  <si>
    <t>287.1</t>
  </si>
  <si>
    <t>287.6</t>
  </si>
  <si>
    <t>287.2</t>
  </si>
  <si>
    <t>287.7</t>
  </si>
  <si>
    <t>287.3.</t>
  </si>
  <si>
    <t>287.4</t>
  </si>
  <si>
    <t>287.5</t>
  </si>
  <si>
    <t>287.9</t>
  </si>
  <si>
    <t>287.8</t>
  </si>
  <si>
    <t>287.10</t>
  </si>
  <si>
    <t>287.11</t>
  </si>
  <si>
    <t>287.12</t>
  </si>
  <si>
    <t>287.13</t>
  </si>
  <si>
    <t>287.14</t>
  </si>
  <si>
    <t>СПК ”Озеры Гродненского района</t>
  </si>
  <si>
    <t>ООО ”Белая тропа“</t>
  </si>
  <si>
    <t>ГЛХУ ”Дятловский лесхоз“</t>
  </si>
  <si>
    <t>бюджет г. Минска</t>
  </si>
  <si>
    <t>Минстройархитектуры – республиканский бюджет – средства на финансирование капитальных вложений (Государственная инвестиционная программа)</t>
  </si>
  <si>
    <t>Управление делами Президента Республики Беларусь – республиканский бюджет – средства на финансирование капитальных вложений (Государственная инвестиционная программа)</t>
  </si>
  <si>
    <t>республиканский бюджет – средства резервного фонда Президента Республики Беларусь на финансирование капитальных вложений в рамках подпрограммы 5 ”Обеспечение функционирования, развития и совершенствования Национальной системы мониторинга окружающей среды в Республике Беларусь“ Государственной программы ”Охрана окружающей среды и устойчивое использование природных ресурсов“ на 2016 – 2020 годы (далее – подпрограмма 5 Государственной программы охраны окружающей среды)(Государственная инвестиционная программа)</t>
  </si>
  <si>
    <t>республиканский бюджет – средства резервного фонда Президента Республики Беларусь на финансирование капитальных вложений в рамках подпрограммы 5 Государственной программы охраны окружающей среды (Государственная инвестиционная программа)</t>
  </si>
  <si>
    <t>концерн ”Белнефтехим“ (собственные средства)</t>
  </si>
  <si>
    <t>государственные органы, иные заинтересованные (собственные средства)</t>
  </si>
  <si>
    <t>Поиск, предварительная разведка и подготовка к промышленному освоению новых месторождений строительных материалов и других видов нерудного сырья для обеспечения создания инновационных промышленных кластеров и производств на базе запасов минеральных ресурсов (Минприроды)- всего, в том числе:</t>
  </si>
  <si>
    <t>собственные средства</t>
  </si>
  <si>
    <t>Минтранс                                                                                                                                                                                                                                                                                                                                                                                                                                                                                                                                           (собственные средства)</t>
  </si>
  <si>
    <t xml:space="preserve">Проведение поисков углеводородного сырья в целях наращивания топливно-энергетического потенциала (Минприроды) - всего, в том числе: </t>
  </si>
  <si>
    <t>Изучение подземной гидросферы, поиск и разведка пресных и минеральных подземных вод для обеспечения потребностей населения (Минприроды) - всего, в том числе:</t>
  </si>
  <si>
    <t xml:space="preserve">включая средства на финансирование научной, научно-технической и инновационной деятельности
</t>
  </si>
  <si>
    <t>Минтранс</t>
  </si>
  <si>
    <t xml:space="preserve">концерн ”Белнефтехим“ </t>
  </si>
  <si>
    <t xml:space="preserve">включая средства резервного фонда Президента Республики Беларусь на финансирование в 2020 году капитальных вложений в рамках подпрограммы 5 (Государственноя инвестиционноя программа) </t>
  </si>
  <si>
    <t>в том числе резервный фонд Президента Республики Беларусь</t>
  </si>
  <si>
    <t>из них средства на финансирование капитальных вложений (Государственная инвестиционная программа)</t>
  </si>
  <si>
    <t>в том числе средства на финансирование капитальных вложений (Государственная инвестиционная программа)</t>
  </si>
  <si>
    <t xml:space="preserve">в том числе средства на финансирование капитальных вложений 
(инвестицион-ная программа Гомельской области)
</t>
  </si>
  <si>
    <t xml:space="preserve">научное обеспечение - разработка геоинформационных технологий получения, передачи и интерпретации геологических данных, включая информацию, получаемую Белорусским космическим аппаратом для составления и хранения цифровых карт при проведении государственной геологической съемки нового поколения - всего, в том числе: </t>
  </si>
  <si>
    <t xml:space="preserve">научное обеспечение –создание сводной легенды к государственным гидрогеологическим картам среднего масштаба - всего, в том числе: </t>
  </si>
  <si>
    <t xml:space="preserve">выполнение комплекса тематических и аналитических работ по систематизации и обобщению данных о количественных и качественных показателях подземных вод в районе действующих водозаборов и оценке их состояния с использованием информационного ресурса "База данных – Подземные воды Республики Беларусь" - всего, в том числе: </t>
  </si>
  <si>
    <t xml:space="preserve">изучение подземной гидросферы для оценки ресурсного потенциала подземных вод - всего, в том числе: </t>
  </si>
  <si>
    <t xml:space="preserve">научное обеспечение – определение перспектив практического использования пород кристаллического фундамента юга Беларуси для получения силикатных материалов различного целевого назначения - всего, в том числе: </t>
  </si>
  <si>
    <t xml:space="preserve">научное обеспечение – выявление на основе комплексного анализа геолого-геофизических материалов перспективных нефтегазоносных локальных объектов Припятского прогиба и изучение геологического строения недостаточно изученных частей осадочных бассейнов Республики Беларусь - всего, в том числе: </t>
  </si>
  <si>
    <t xml:space="preserve">выполнение комплекса тематических и аналитических работ по подсчету запасов углеводородного сырья, относящихся к проведению изыскательских работ - всего, в том числе: </t>
  </si>
  <si>
    <t xml:space="preserve">научное обеспечение – разработка методиче-ского руководства по изучению структурно-вещественных особен-ностей хемогенно-тер-ригенных пород девон-ских осадочных ком-плексов Припятского прогиба при проведе-нии региональных гео-логосъемочных работ - всего, в том числе: </t>
  </si>
  <si>
    <t xml:space="preserve">научное обеспечение – корреляция стратиграфических подразделений дочетвертичных отложений, выявленных при проведении параметрического бурения - всего, в том числе: </t>
  </si>
  <si>
    <t xml:space="preserve">научное обеспечение – изучение вещественного состава и структурно-текстурных особенностей горных пород, вскрытых параметрическими скважинами - всего, в том числе: </t>
  </si>
  <si>
    <t xml:space="preserve">Оценка угроз биологическому разнообразию и продуктивности естественных экологических систем Беларуси, обусловленных изменением климата, и разработка мер по их сохранению - всего, в том числе: </t>
  </si>
  <si>
    <t xml:space="preserve">Оценка влияния изменения климата на агрокли-матические ресурсы тер-ритории Беларуси, разработка и реализация мероприятий по адаптации к изменению климата - всего, в том числе: </t>
  </si>
  <si>
    <t xml:space="preserve">Совершенствование ”Экологической карты“ города Орша - всего, в том числе: 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</si>
  <si>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 - всего, в том числе: 
</t>
  </si>
  <si>
    <t xml:space="preserve">Реализация комплекса мероприятий по переупаковке и вывозу на долговременное хранение с целью дальнейшего  обезвреживания непригодных пестицидов со складов Витебской, Гродненской и Минской областей - всего, в том числе: </t>
  </si>
  <si>
    <t xml:space="preserve">Вывод из эксплуатации (замена) оборудования, содержащего полихлорированные бифенилы - всего, в том числе: </t>
  </si>
  <si>
    <t xml:space="preserve">Разработка планов и целевых показателей по сокращению непреднамеренных выбросов стойких органических загрязнителей - всего, в том числе: </t>
  </si>
  <si>
    <t xml:space="preserve">Публикация информационных материалов по вопросам стойких органических загрязнителей - всего, в том числе: </t>
  </si>
  <si>
    <t xml:space="preserve">Создание, размещение и распространение социальной рекламы, направленной на привлечение внимания общественности к проблеме стойких органических загрязнителей - всего, в том числе: </t>
  </si>
  <si>
    <t xml:space="preserve">Оценка уровня загрязнения депонирующих компонентов (почв, донных отложений) химиче-скими веществами, включенными в Стокгольмскую кон-венцию о стойких органических загрязнителях - всего, в том числе: </t>
  </si>
  <si>
    <t xml:space="preserve">Уточнение удельных показателей непреднамеренных выбросов стойких органических загрязнителей - всего, в том числе: </t>
  </si>
  <si>
    <t xml:space="preserve">Разработка прогноза выбросов стойких органических загрязнителей на период до 2030 года - всего, в том числе: </t>
  </si>
  <si>
    <t xml:space="preserve">Создание (строительство) комплекса  по переработке и захоронению токсичных промышленных отходов Гомельской области на КУП ”Комплекс по переработке и захоронению токсичных промышленных отходов Гомельской области“ - всего, в том числе: </t>
  </si>
  <si>
    <t xml:space="preserve">Цех по термическому обезвреживанию токсичных отходов 1 – 3-го классов опасности, в том числе разработка проектной документации на базе КУП ”Комплекс по переработке и захоронению токсичных промышленных отходов Гомельской области“ - всего, в том числе: </t>
  </si>
  <si>
    <t xml:space="preserve"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 - всего, в том числе: </t>
  </si>
  <si>
    <t xml:space="preserve">Подготовка представлений о преобразовании памятников природы республиканского значения ”Дубрава Щемыслицкая“, ”Парк ”Несвиж“, ”Усадьба Ф.Э.Дзержинского с прилегающим участком леса“, включая определение координат поворотных точек их границ - всего, в том числе: </t>
  </si>
  <si>
    <t xml:space="preserve">разработка и реализация комплекса мероприятий по восстановлению и сохранению пойменных дубрав в Национальном парке "Припятский" - всего, в том числе: </t>
  </si>
  <si>
    <t xml:space="preserve">реконструкция лесного питомника ГПУ "Национальный парк "Припятский", в том числе разработка проектно-сметной документации и организация выращивания посадочного материала дуба с закрытой корневой системой - всего, в том числе: </t>
  </si>
  <si>
    <t xml:space="preserve">Создание условий для функционирования международного центра изучения дикой природы на базе Национального парка "Беловежская пуща" - всего, в том числе: </t>
  </si>
  <si>
    <t xml:space="preserve">Подготовка и издание атласа диких животных Национального парка ”Беловежская пуща“ - всего, в том числе: </t>
  </si>
  <si>
    <t xml:space="preserve">Мероприятия по развитию национальных парков и Березинского биосферного заповедника (протокол поручений Прези-дента Республики Беларусь от 12 ноября 2009 г. № 31) по перечню, утверждаемому Управлением делами Прези-дента Республики Беларусь) – - всего, в том числе: </t>
  </si>
  <si>
    <t xml:space="preserve">Мероприятия по развитию национальных парков и Бере-зинского биосферного заповедника – - всего, в том числе: </t>
  </si>
  <si>
    <t xml:space="preserve">Разработка плана управления заказником республиканского значения ”Лунинский“ - всего, в том числе: </t>
  </si>
  <si>
    <t xml:space="preserve"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 - - всего, в том числе: </t>
  </si>
  <si>
    <t xml:space="preserve">Строительство эколого-информационного центра, включая разработку проектно-смет­ной документации и приобретение оборудования, в республиканском ландшафтном заказнике ”Прибужское Полесье“ - всего, в том числе: </t>
  </si>
  <si>
    <t xml:space="preserve"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 - всего, в том числе: </t>
  </si>
  <si>
    <t xml:space="preserve"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 - всего, в том числе: </t>
  </si>
  <si>
    <t xml:space="preserve">Поддержание в надлежащем состоянии, в том числе реконструкция, объектов экологического туризма и отдыха государственных природоохранных учреждений, осуществляющих управление ООПТ республиканского значения, а также благоустройство территорий и создание новых объектов экологического туризма и отдыха - всего, в том числе: </t>
  </si>
  <si>
    <t xml:space="preserve">Установка на ООПТ искусственных гнездовий для птиц, относящихся к видам диких животных, включенным в Красную книгу Республики Беларусь - всего, в том числе: 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</si>
  <si>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 - всего, в том чис</t>
  </si>
  <si>
    <t xml:space="preserve">Благоустройство и обустройство ООПТ - всего, в том числе: 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</si>
  <si>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- - всего, в том числе: </t>
  </si>
  <si>
    <t xml:space="preserve">Проведение учета животных, выявление особей, представляющих селекционную ценность - - всего, в том числе: 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</si>
  <si>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- - всего, в том числе: </t>
  </si>
  <si>
    <t xml:space="preserve">Проведение научно обоснованных действий (расселение, скрещивание) по поддержанию оптимальной численности и половозрастной структуры микропопуляций зубров, освежению крови, их изъятию -- всего, в том числе: </t>
  </si>
  <si>
    <t xml:space="preserve">Проведение гельминтологических обследований и ветеринарной оценки состояния микропопуляций зубров и выполнение комплекса лечебно-профилактических мероприятий - - всего, в том числе: </t>
  </si>
  <si>
    <t xml:space="preserve">Закупка антигельминтных и иных ветеринарных препаратов для микропопуляций зубров - - всего, в том числе: </t>
  </si>
  <si>
    <t xml:space="preserve">Закупка минерально-витаминных и иммуностимулирующих добавок  для микропопуляций зубров - - всего, в том числе: </t>
  </si>
  <si>
    <t xml:space="preserve">Заготовка и (или) приобретение кормов для микропопуляций зубров - - всего, в том числе: </t>
  </si>
  <si>
    <t xml:space="preserve">Поддержание кормовых полей для зубров - - всего, в том числе: </t>
  </si>
  <si>
    <t xml:space="preserve">Формирование и содержание сети подкормочных пунктов из расчета около 25 - 30 особей зубров на 1 площадку - - всего, в том числе: </t>
  </si>
  <si>
    <t xml:space="preserve">Издание научно-популярных брошюр, буклетов, фотоальбомов о зубрах, обитающих в угодьях Национального парка ”Припятский“ - всего, в том числе: </t>
  </si>
  <si>
    <t xml:space="preserve">Проведение семинаров по обмену опытом по сохранению и воспроизводству зубров в Национальном парке ”Припятский“ - всего, в том числе: </t>
  </si>
  <si>
    <t xml:space="preserve">Проведение учета животных, выявление особей, представляющих селекционную ценность -- всего, в том числе: </t>
  </si>
  <si>
    <t xml:space="preserve">Проведение научно обоснованных действий (расселение, скрещивание) по поддержанию оптимальной численности и половозрастной структуры микропопуляции зубров, освежению крови, их изъятию в угодьях Осиповичского опытного лесхоза - всего, в том числе: </t>
  </si>
  <si>
    <t xml:space="preserve"> Поддержание кормовых полей для зубров - - всего, в том числе: </t>
  </si>
  <si>
    <t xml:space="preserve">Формирование и содержание сети подкормочных пунктов из расчета около 25 - 30 особей зубров на 1 площадку - - всего, в том числе: 
</t>
  </si>
  <si>
    <t xml:space="preserve">Закупка антигельминтных и иных ветеринарных препаратов для микропопуляции зубров, обитающих в угодьях Полесского государственного радиационно-экологического заповедника - всего, в том числе: </t>
  </si>
  <si>
    <t xml:space="preserve">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 - всего, в том числе: </t>
  </si>
  <si>
    <t xml:space="preserve">Закупка телеметрического оборудования, фотоловушек и проведение работ по научному обеспечению мероприятий по контролю за состоянием популяций зубров - всего, в том числе: </t>
  </si>
  <si>
    <t xml:space="preserve">Формирование и ведение племенной книги зубров - всего, в том числе: </t>
  </si>
  <si>
    <t xml:space="preserve">Анализ реализации схемы расселения зубров и под-готовка научно обоснованных предложений о ее актуализации - всего, в том числе: </t>
  </si>
  <si>
    <t xml:space="preserve">Разработка доз и комплекса антигельминтных препаратов для проведения дегельминтизации зубров - всего, в том числе: </t>
  </si>
  <si>
    <t xml:space="preserve">Разработка минерально-витаминных и иммуностимулирующих добавок (премиксов) для зубров - всего, в том числе: </t>
  </si>
  <si>
    <t xml:space="preserve">Генотипирование особей европейского зубра (Bison bonasus) и создание депонированного банка ДНК беловежского зубра - всего, в том числе: </t>
  </si>
  <si>
    <t xml:space="preserve">Закупка оборудования, расходных материалов для сбора материала для генотипирования особей и создания депонированного банка ДНК беловежского зубра - всего, в том числе: </t>
  </si>
  <si>
    <t xml:space="preserve">Разработка научно обоснованных рекомендаций по созданию оптимальных экологических условий (улучшение кормовых условий) формирования свободноживущих микропопуляций зубров по каждой микропопуляции  - всего, в том числе: </t>
  </si>
  <si>
    <t xml:space="preserve">Закупка антигельминтных и иных ветеринарных препаратов для микропопуляции зубров, обитающих в угодьях ООО ”Интерсервис“ - всего, в том числе: </t>
  </si>
  <si>
    <t xml:space="preserve">Закупка минерально-витаминных и иммуностиму-лирующих добавок для мик-ропопуляции зубров, обитающих в угодьях ООО ”Интерсервис“ - всего, в том числе: </t>
  </si>
  <si>
    <t xml:space="preserve">Проведение научно обоснованных действий (расселение, скрещивание) по поддержанию оптимальной численности и половозрастной структуры микро-популяции зубров, освежению крови, их изъятию в угодьях СПК "Озеры Гродненского района" - всего, в том числе: </t>
  </si>
  <si>
    <t xml:space="preserve">Закупка антигельминтных и иных ветеринарных препаратов для микропопуляции зубров, обитающих в угодьях ГЛХУ ”Дятловский лесхоз“ - всего, в том числе: </t>
  </si>
  <si>
    <t xml:space="preserve">Закупка минерально-витаминных и иммуностимулирующих добавок для микропопуляции зубров, обитающих в угодьях ГЛХУ ”Дятловский лесхоз“ - всего, в том числе: </t>
  </si>
  <si>
    <t xml:space="preserve">Заготовка и (или) приобретение кормов для зубров, обитающих в угодьях - всего, в том числе: 
</t>
  </si>
  <si>
    <t xml:space="preserve">Поддержание кормовых полей для зубров, обитающих в угодьях ГЛХУ ”Дятловский лесхоз“ - всего, в том числе: </t>
  </si>
  <si>
    <t xml:space="preserve">Проведение мониторинга состояния поверхностных вод по гидробиологическим показателям - всего, в том числе: </t>
  </si>
  <si>
    <t xml:space="preserve">Разработка методической базы и организация наблюдений за содержанием загрязняющих веществ в донных отложениях водных экосистем - всего, в том числе: </t>
  </si>
  <si>
    <t xml:space="preserve">Обеспечение технического оснащения испытательных лабораторий (центров) сети радиационного мониторинга в районе расположения Белорусской АЭС - всего, в том числе: </t>
  </si>
  <si>
    <t xml:space="preserve">Проведение наблюдений за состоянием озонового слоя и оперативное прогнозирование значения ультрафиолетового индекса - всего, в том числе: </t>
  </si>
  <si>
    <t xml:space="preserve">Проведение регулярных измерений уровня приземного ультрафиолетового солнечного излучения - всего, в том числе: </t>
  </si>
  <si>
    <t xml:space="preserve">Проведение наблюдений за насаждениями на землях населенных пунктов и средой их произ-растания – г.Минск - всего, в том числе: </t>
  </si>
  <si>
    <t xml:space="preserve">Модернизация материально-технической базы мониторинга растительного мира - всего, в том числе: </t>
  </si>
  <si>
    <t xml:space="preserve">Модернизация материально-технической базы мониторинга животного мира - всего, в том числе: </t>
  </si>
  <si>
    <t xml:space="preserve">Проведение локального мониторинга состояния земель (включая почвы) в местах размещения источников их загрязнения и сбор данных в ходе локального мониторинга окружающей среды - всего, в том числе: </t>
  </si>
  <si>
    <t xml:space="preserve">Создание системы онлайн-мониторинга состояния компонентов окружающей среды г.Орши и Оршанского района - всего, в том числе: </t>
  </si>
  <si>
    <t xml:space="preserve">Обеспечение функционирования системы сбора, обработки, анализа и представления данных информационно-аналитическими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
в том числе информационно-аналитическими центрами - всего, в том числе: 
</t>
  </si>
  <si>
    <t xml:space="preserve">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  </t>
  </si>
  <si>
    <t xml:space="preserve"> Обеспечение функционирования системы сбора, обработки, анализа и представления данных информационно-
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 в том числе информационно- аналитическими центрами - всего, в том числе: 
</t>
  </si>
  <si>
    <t xml:space="preserve">Ведение государственных кадастров и реестров природных ресурсов, реестра технических нормативных правовых актов и методик выполнения измерений в области охраны окружающей среды, обработка данных государственной статистической отчетности, разработка и сопровождение технических нормативных правовых актов в области охраны окружающей среды - всего, в том числе: </t>
  </si>
  <si>
    <t xml:space="preserve">Разработка электронной базы данных реестра торфяников - всего, в том числе: </t>
  </si>
  <si>
    <t xml:space="preserve">Доплеровский метеорологический радиолокатор на территории аэропорта г.Витебска (включая проектно-изыскательские работы) (окончание работ согласно акту приемки) - всего, в том числе: - всего, в том числе: - всего, в том числе: </t>
  </si>
  <si>
    <t xml:space="preserve">Строительство доплеровского метеорологического радиолокатора на территории аэропорта г.Гродно, включая проектно-изыскательские работы - всего, в том числе: </t>
  </si>
  <si>
    <t xml:space="preserve">Строительство доплеровского метеорологического радиолокатора на территории аэропорта г.Бреста, включая проектно-изыскательские работы - всего, в том числе: </t>
  </si>
  <si>
    <t xml:space="preserve">Строительство площадки для размещения пункта наблюдений мониторинга атмосферного воздуха с прокладкой кабельной линии в г.Мозыре по адресу: ул.Нежнова, у дома 6 (включая проектно-изыскательские работы) - всего, в том числе: </t>
  </si>
  <si>
    <t xml:space="preserve">Строительство площадки для размещения пункта наблюдений мониторинга атмосферного воздуха с прокладкой кабельной линии в г.Пинске по адресу: ул.Центральная, 11 (включая проектно-изыскательские работы) - всего, в том числе: </t>
  </si>
  <si>
    <t xml:space="preserve">Строительство горнообогатительного комбината на базе месторождения ”Ситницкое“. Реконструкция подстанции ”Гранитная“ 110 кВ (сметная стоимость определена в ценах 2014 года) - всего, в том числе: </t>
  </si>
  <si>
    <t xml:space="preserve">Строительство площадки для размещения пункта наблюдений мониторинга атмосферного воздуха с прокладкой кабельной линии в г.Жлобине по адресу: ул.Промышленная, в районе городского кладбища (включая проектно-изыскательские работы) - всего, в том числе: </t>
  </si>
  <si>
    <t xml:space="preserve">Строительство объектов историко-этнографического комплекса ”Музей под открытым небом“ в ГПУ ”Национальный парк ”Припятский“. Корректировка объекта с выделением первой, второй, третьей очередей строительства, а также дополнительной реконструкцией водного канала - всего, в том числе: </t>
  </si>
  <si>
    <t xml:space="preserve">Строительство площадки для размещения пункта наблюдений мониторинга атмосферного воздуха с прокладкой кабельной линии в г.Барановичи по адресу: ул.Баранова, 55 (включая проектно-изыскательские работы) - всего, в том числе: </t>
  </si>
  <si>
    <r>
      <t xml:space="preserve">республиканский бюджет – средства на финансирование капитальных вложений (Государственная инвестиционная программа) </t>
    </r>
    <r>
      <rPr>
        <b/>
        <i/>
        <sz val="11"/>
        <rFont val="Times New Roman"/>
        <family val="1"/>
        <charset val="204"/>
      </rPr>
      <t xml:space="preserve">за вычетом средств в сумме 122 916,31 резервного фонда Президента Республики Беларусь на финансирование капитальных вложений в рамках подпрограммы 5 </t>
    </r>
  </si>
  <si>
    <t xml:space="preserve">включая средства резервного фонда Президента Республики Беларусь на финансирование капитальных вложений (Государственная инвестиционная программа), за вычетом средств в сумме 122 916,31 рублей направленных на финансирование в 2020 г. капитальных вложений в рамках подпрограммы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</si>
</sst>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"/>
    <numFmt numFmtId="167" formatCode="0.0"/>
    <numFmt numFmtId="168" formatCode="_-* #,##0.0_р_._-;\-* #,##0.0_р_._-;_-* &quot;-&quot;?_р_._-;_-@_-"/>
    <numFmt numFmtId="169" formatCode="#,##0.0\ _₽;\-#,##0.0\ _₽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5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5"/>
      <color rgb="FFFF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7.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0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1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66" fontId="8" fillId="0" borderId="0" xfId="0" applyNumberFormat="1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/>
    <xf numFmtId="4" fontId="8" fillId="0" borderId="0" xfId="0" applyNumberFormat="1" applyFont="1" applyAlignment="1">
      <alignment horizontal="center" vertical="top"/>
    </xf>
    <xf numFmtId="167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1" applyNumberFormat="1" applyFont="1" applyBorder="1" applyAlignment="1">
      <alignment horizontal="center" vertical="top" wrapText="1"/>
    </xf>
    <xf numFmtId="1" fontId="2" fillId="0" borderId="0" xfId="1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1" applyNumberFormat="1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2" fontId="2" fillId="2" borderId="0" xfId="1" applyNumberFormat="1" applyFont="1" applyFill="1" applyBorder="1" applyAlignment="1">
      <alignment horizontal="center" vertical="top" wrapText="1"/>
    </xf>
    <xf numFmtId="1" fontId="2" fillId="2" borderId="0" xfId="1" applyNumberFormat="1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1" applyNumberFormat="1" applyFont="1" applyFill="1" applyBorder="1" applyAlignment="1">
      <alignment horizontal="center" vertical="top" wrapText="1"/>
    </xf>
    <xf numFmtId="1" fontId="2" fillId="0" borderId="0" xfId="1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2" fontId="8" fillId="0" borderId="0" xfId="1" applyNumberFormat="1" applyFont="1" applyBorder="1" applyAlignment="1">
      <alignment horizontal="center" vertical="top" wrapText="1"/>
    </xf>
    <xf numFmtId="2" fontId="10" fillId="0" borderId="0" xfId="1" applyNumberFormat="1" applyFont="1" applyBorder="1" applyAlignment="1">
      <alignment horizontal="center" vertical="top" wrapText="1"/>
    </xf>
    <xf numFmtId="2" fontId="2" fillId="0" borderId="0" xfId="1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/>
    </xf>
    <xf numFmtId="2" fontId="8" fillId="0" borderId="0" xfId="1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4" fontId="2" fillId="0" borderId="0" xfId="1" applyNumberFormat="1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top" wrapText="1"/>
    </xf>
    <xf numFmtId="2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top"/>
    </xf>
    <xf numFmtId="2" fontId="13" fillId="2" borderId="0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center" vertical="top" wrapText="1"/>
    </xf>
    <xf numFmtId="2" fontId="13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1" fontId="14" fillId="2" borderId="0" xfId="0" applyNumberFormat="1" applyFont="1" applyFill="1" applyBorder="1" applyAlignment="1">
      <alignment horizontal="center" vertical="top" wrapText="1"/>
    </xf>
    <xf numFmtId="166" fontId="13" fillId="2" borderId="0" xfId="0" applyNumberFormat="1" applyFont="1" applyFill="1" applyBorder="1" applyAlignment="1">
      <alignment horizontal="right" vertical="center" wrapText="1"/>
    </xf>
    <xf numFmtId="166" fontId="14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top" wrapText="1"/>
    </xf>
    <xf numFmtId="166" fontId="1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66" fontId="15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166" fontId="8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right" vertical="top" wrapText="1"/>
    </xf>
    <xf numFmtId="166" fontId="13" fillId="0" borderId="0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14" fillId="0" borderId="0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top"/>
    </xf>
    <xf numFmtId="1" fontId="16" fillId="2" borderId="0" xfId="0" applyNumberFormat="1" applyFont="1" applyFill="1" applyAlignment="1">
      <alignment vertical="top"/>
    </xf>
    <xf numFmtId="0" fontId="16" fillId="2" borderId="0" xfId="0" applyFont="1" applyFill="1"/>
    <xf numFmtId="0" fontId="10" fillId="2" borderId="0" xfId="0" applyFont="1" applyFill="1" applyAlignment="1">
      <alignment horizontal="right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center" vertical="top"/>
    </xf>
    <xf numFmtId="1" fontId="18" fillId="2" borderId="0" xfId="0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center" vertical="top" wrapText="1"/>
    </xf>
    <xf numFmtId="1" fontId="17" fillId="2" borderId="0" xfId="0" applyNumberFormat="1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4" fontId="10" fillId="2" borderId="0" xfId="0" applyNumberFormat="1" applyFont="1" applyFill="1" applyBorder="1" applyAlignment="1">
      <alignment horizontal="center" vertical="top" wrapText="1"/>
    </xf>
    <xf numFmtId="166" fontId="10" fillId="2" borderId="0" xfId="0" applyNumberFormat="1" applyFont="1" applyFill="1" applyBorder="1" applyAlignment="1">
      <alignment horizontal="center" vertical="top" wrapText="1"/>
    </xf>
    <xf numFmtId="1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21" fillId="2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166" fontId="21" fillId="2" borderId="0" xfId="0" applyNumberFormat="1" applyFont="1" applyFill="1" applyBorder="1" applyAlignment="1">
      <alignment horizontal="center" vertical="top" wrapText="1"/>
    </xf>
    <xf numFmtId="1" fontId="21" fillId="2" borderId="0" xfId="0" applyNumberFormat="1" applyFont="1" applyFill="1" applyBorder="1" applyAlignment="1">
      <alignment horizontal="center" vertical="top" wrapText="1"/>
    </xf>
    <xf numFmtId="0" fontId="22" fillId="2" borderId="0" xfId="0" applyFont="1" applyFill="1"/>
    <xf numFmtId="0" fontId="21" fillId="2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top" wrapText="1"/>
    </xf>
    <xf numFmtId="0" fontId="23" fillId="2" borderId="0" xfId="0" applyFont="1" applyFill="1" applyBorder="1" applyAlignment="1">
      <alignment horizontal="left" vertical="top" wrapText="1"/>
    </xf>
    <xf numFmtId="4" fontId="23" fillId="2" borderId="0" xfId="0" applyNumberFormat="1" applyFont="1" applyFill="1" applyBorder="1" applyAlignment="1">
      <alignment horizontal="center" vertical="top" wrapText="1"/>
    </xf>
    <xf numFmtId="166" fontId="23" fillId="2" borderId="0" xfId="0" applyNumberFormat="1" applyFont="1" applyFill="1" applyBorder="1" applyAlignment="1">
      <alignment horizontal="center" vertical="top" wrapText="1"/>
    </xf>
    <xf numFmtId="167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/>
    <xf numFmtId="0" fontId="18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/>
    </xf>
    <xf numFmtId="167" fontId="23" fillId="2" borderId="0" xfId="0" applyNumberFormat="1" applyFont="1" applyFill="1" applyBorder="1" applyAlignment="1">
      <alignment horizontal="center" vertical="top" wrapText="1"/>
    </xf>
    <xf numFmtId="167" fontId="21" fillId="2" borderId="0" xfId="0" applyNumberFormat="1" applyFont="1" applyFill="1" applyBorder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/>
    </xf>
    <xf numFmtId="167" fontId="10" fillId="2" borderId="0" xfId="0" applyNumberFormat="1" applyFont="1" applyFill="1" applyAlignment="1">
      <alignment horizontal="center" vertical="top"/>
    </xf>
    <xf numFmtId="1" fontId="10" fillId="2" borderId="0" xfId="0" applyNumberFormat="1" applyFont="1" applyFill="1" applyAlignment="1">
      <alignment horizontal="center" vertical="top"/>
    </xf>
    <xf numFmtId="4" fontId="21" fillId="2" borderId="0" xfId="0" applyNumberFormat="1" applyFont="1" applyFill="1" applyAlignment="1">
      <alignment horizontal="center" vertical="top"/>
    </xf>
    <xf numFmtId="167" fontId="21" fillId="2" borderId="0" xfId="0" applyNumberFormat="1" applyFont="1" applyFill="1" applyAlignment="1">
      <alignment horizontal="center" vertical="top"/>
    </xf>
    <xf numFmtId="4" fontId="23" fillId="2" borderId="0" xfId="0" applyNumberFormat="1" applyFont="1" applyFill="1" applyAlignment="1">
      <alignment horizontal="center" vertical="top"/>
    </xf>
    <xf numFmtId="167" fontId="23" fillId="2" borderId="0" xfId="0" applyNumberFormat="1" applyFont="1" applyFill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25" fillId="2" borderId="0" xfId="0" applyFont="1" applyFill="1"/>
    <xf numFmtId="0" fontId="24" fillId="2" borderId="0" xfId="0" applyFont="1" applyFill="1" applyAlignment="1">
      <alignment horizontal="center" vertical="top"/>
    </xf>
    <xf numFmtId="4" fontId="21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1" fontId="21" fillId="2" borderId="0" xfId="0" applyNumberFormat="1" applyFont="1" applyFill="1" applyAlignment="1">
      <alignment horizontal="center" vertical="top"/>
    </xf>
    <xf numFmtId="1" fontId="21" fillId="2" borderId="0" xfId="0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1" fontId="23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center" wrapText="1"/>
    </xf>
    <xf numFmtId="1" fontId="26" fillId="2" borderId="0" xfId="0" applyNumberFormat="1" applyFont="1" applyFill="1" applyAlignment="1">
      <alignment horizontal="center" vertical="top" wrapText="1"/>
    </xf>
    <xf numFmtId="1" fontId="10" fillId="2" borderId="0" xfId="0" applyNumberFormat="1" applyFont="1" applyFill="1" applyAlignment="1">
      <alignment horizontal="center" vertical="top" wrapText="1"/>
    </xf>
    <xf numFmtId="4" fontId="17" fillId="2" borderId="0" xfId="0" applyNumberFormat="1" applyFont="1" applyFill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top" wrapText="1"/>
    </xf>
    <xf numFmtId="167" fontId="10" fillId="2" borderId="0" xfId="1" applyNumberFormat="1" applyFont="1" applyFill="1" applyBorder="1" applyAlignment="1">
      <alignment horizontal="center" vertical="top" wrapText="1"/>
    </xf>
    <xf numFmtId="1" fontId="10" fillId="2" borderId="0" xfId="1" applyNumberFormat="1" applyFont="1" applyFill="1" applyBorder="1" applyAlignment="1">
      <alignment horizontal="center" vertical="top" wrapText="1"/>
    </xf>
    <xf numFmtId="4" fontId="21" fillId="2" borderId="0" xfId="1" applyNumberFormat="1" applyFont="1" applyFill="1" applyBorder="1" applyAlignment="1">
      <alignment horizontal="center" vertical="top" wrapText="1"/>
    </xf>
    <xf numFmtId="167" fontId="21" fillId="2" borderId="0" xfId="1" applyNumberFormat="1" applyFont="1" applyFill="1" applyBorder="1" applyAlignment="1">
      <alignment horizontal="center" vertical="top" wrapText="1"/>
    </xf>
    <xf numFmtId="1" fontId="21" fillId="2" borderId="0" xfId="1" applyNumberFormat="1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4" fontId="10" fillId="2" borderId="0" xfId="1" applyNumberFormat="1" applyFont="1" applyFill="1" applyAlignment="1">
      <alignment horizontal="center" vertical="top" wrapText="1"/>
    </xf>
    <xf numFmtId="164" fontId="10" fillId="2" borderId="0" xfId="1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 wrapText="1"/>
    </xf>
    <xf numFmtId="164" fontId="21" fillId="2" borderId="0" xfId="1" applyNumberFormat="1" applyFont="1" applyFill="1" applyBorder="1" applyAlignment="1">
      <alignment horizontal="center" vertical="top" wrapText="1"/>
    </xf>
    <xf numFmtId="0" fontId="21" fillId="2" borderId="0" xfId="0" applyFont="1" applyFill="1"/>
    <xf numFmtId="4" fontId="21" fillId="2" borderId="0" xfId="0" applyNumberFormat="1" applyFont="1" applyFill="1" applyAlignment="1">
      <alignment vertical="top" wrapText="1"/>
    </xf>
    <xf numFmtId="4" fontId="26" fillId="2" borderId="0" xfId="0" applyNumberFormat="1" applyFont="1" applyFill="1" applyAlignment="1">
      <alignment horizontal="center" vertical="center" wrapText="1"/>
    </xf>
    <xf numFmtId="4" fontId="23" fillId="2" borderId="0" xfId="1" applyNumberFormat="1" applyFont="1" applyFill="1" applyBorder="1" applyAlignment="1">
      <alignment horizontal="center" vertical="top" wrapText="1"/>
    </xf>
    <xf numFmtId="167" fontId="23" fillId="2" borderId="0" xfId="1" applyNumberFormat="1" applyFont="1" applyFill="1" applyBorder="1" applyAlignment="1">
      <alignment horizontal="center" vertical="top" wrapText="1"/>
    </xf>
    <xf numFmtId="4" fontId="21" fillId="2" borderId="0" xfId="0" applyNumberFormat="1" applyFont="1" applyFill="1"/>
    <xf numFmtId="4" fontId="21" fillId="2" borderId="0" xfId="1" applyNumberFormat="1" applyFont="1" applyFill="1" applyBorder="1" applyAlignment="1">
      <alignment horizontal="center" vertical="center" wrapText="1"/>
    </xf>
    <xf numFmtId="167" fontId="21" fillId="2" borderId="0" xfId="1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167" fontId="10" fillId="2" borderId="0" xfId="1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 wrapText="1"/>
    </xf>
    <xf numFmtId="2" fontId="10" fillId="2" borderId="0" xfId="1" applyNumberFormat="1" applyFont="1" applyFill="1" applyBorder="1" applyAlignment="1">
      <alignment horizontal="center" vertical="top" wrapText="1"/>
    </xf>
    <xf numFmtId="2" fontId="21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4" fontId="23" fillId="2" borderId="0" xfId="1" applyNumberFormat="1" applyFont="1" applyFill="1" applyBorder="1" applyAlignment="1">
      <alignment horizontal="center" vertical="center" wrapText="1"/>
    </xf>
    <xf numFmtId="167" fontId="23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8" fillId="2" borderId="0" xfId="0" applyFont="1" applyFill="1"/>
    <xf numFmtId="2" fontId="21" fillId="2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4" fontId="21" fillId="2" borderId="0" xfId="0" applyNumberFormat="1" applyFont="1" applyFill="1" applyBorder="1" applyAlignment="1">
      <alignment horizontal="center" vertical="top"/>
    </xf>
    <xf numFmtId="1" fontId="21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2" fontId="21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166" fontId="10" fillId="2" borderId="0" xfId="0" applyNumberFormat="1" applyFont="1" applyFill="1" applyBorder="1" applyAlignment="1">
      <alignment horizontal="right" vertical="center" wrapText="1"/>
    </xf>
    <xf numFmtId="166" fontId="21" fillId="2" borderId="0" xfId="0" applyNumberFormat="1" applyFont="1" applyFill="1" applyBorder="1" applyAlignment="1">
      <alignment horizontal="right" vertical="center" wrapText="1"/>
    </xf>
    <xf numFmtId="166" fontId="21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2" fontId="21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top" wrapText="1"/>
    </xf>
    <xf numFmtId="1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/>
    </xf>
    <xf numFmtId="1" fontId="10" fillId="2" borderId="0" xfId="0" applyNumberFormat="1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1" fontId="25" fillId="2" borderId="0" xfId="0" applyNumberFormat="1" applyFont="1" applyFill="1" applyAlignment="1">
      <alignment horizontal="center" vertical="top"/>
    </xf>
    <xf numFmtId="0" fontId="25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top"/>
    </xf>
    <xf numFmtId="1" fontId="28" fillId="2" borderId="0" xfId="0" applyNumberFormat="1" applyFont="1" applyFill="1" applyAlignment="1">
      <alignment horizontal="center" vertical="top"/>
    </xf>
    <xf numFmtId="0" fontId="28" fillId="2" borderId="0" xfId="0" applyFont="1" applyFill="1" applyAlignment="1">
      <alignment vertical="center"/>
    </xf>
    <xf numFmtId="2" fontId="17" fillId="2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horizontal="center" vertical="top"/>
    </xf>
    <xf numFmtId="166" fontId="17" fillId="2" borderId="0" xfId="0" applyNumberFormat="1" applyFont="1" applyFill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right" vertical="top" wrapText="1"/>
    </xf>
    <xf numFmtId="166" fontId="16" fillId="2" borderId="0" xfId="0" applyNumberFormat="1" applyFont="1" applyFill="1"/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3" fillId="0" borderId="0" xfId="0" applyFont="1"/>
    <xf numFmtId="0" fontId="2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67" fontId="7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top"/>
    </xf>
    <xf numFmtId="167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8" fillId="0" borderId="0" xfId="0" applyNumberFormat="1" applyFont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1" fontId="34" fillId="0" borderId="0" xfId="0" applyNumberFormat="1" applyFont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167" fontId="2" fillId="0" borderId="0" xfId="1" applyNumberFormat="1" applyFont="1" applyBorder="1" applyAlignment="1">
      <alignment horizontal="center" vertical="top" wrapText="1"/>
    </xf>
    <xf numFmtId="4" fontId="7" fillId="0" borderId="0" xfId="1" applyNumberFormat="1" applyFont="1" applyBorder="1" applyAlignment="1">
      <alignment horizontal="center" vertical="top" wrapText="1"/>
    </xf>
    <xf numFmtId="167" fontId="7" fillId="0" borderId="0" xfId="1" applyNumberFormat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4" fontId="2" fillId="0" borderId="0" xfId="1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center" vertical="top" wrapText="1"/>
    </xf>
    <xf numFmtId="167" fontId="2" fillId="0" borderId="0" xfId="1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3" fillId="0" borderId="0" xfId="0" applyFont="1" applyFill="1"/>
    <xf numFmtId="4" fontId="2" fillId="2" borderId="0" xfId="1" applyNumberFormat="1" applyFont="1" applyFill="1" applyBorder="1" applyAlignment="1">
      <alignment horizontal="center" vertical="top" wrapText="1"/>
    </xf>
    <xf numFmtId="4" fontId="7" fillId="2" borderId="0" xfId="1" applyNumberFormat="1" applyFont="1" applyFill="1" applyBorder="1" applyAlignment="1">
      <alignment horizontal="center" vertical="top" wrapText="1"/>
    </xf>
    <xf numFmtId="1" fontId="7" fillId="2" borderId="0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>
      <alignment horizontal="center" vertical="top" wrapText="1"/>
    </xf>
    <xf numFmtId="167" fontId="8" fillId="0" borderId="0" xfId="1" applyNumberFormat="1" applyFont="1" applyBorder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4" fontId="10" fillId="0" borderId="0" xfId="1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4" fontId="7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167" fontId="2" fillId="0" borderId="0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1" applyNumberFormat="1" applyFont="1" applyFill="1" applyBorder="1" applyAlignment="1">
      <alignment horizontal="center" vertical="center" wrapText="1"/>
    </xf>
    <xf numFmtId="167" fontId="7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Fill="1" applyBorder="1" applyAlignment="1">
      <alignment horizontal="left" vertical="top" wrapText="1"/>
    </xf>
    <xf numFmtId="164" fontId="35" fillId="0" borderId="0" xfId="1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4" fontId="35" fillId="0" borderId="0" xfId="1" applyNumberFormat="1" applyFont="1" applyBorder="1" applyAlignment="1">
      <alignment horizontal="center" vertical="top" wrapText="1"/>
    </xf>
    <xf numFmtId="167" fontId="35" fillId="0" borderId="0" xfId="1" applyNumberFormat="1" applyFont="1" applyBorder="1" applyAlignment="1">
      <alignment horizontal="center" vertical="top" wrapText="1"/>
    </xf>
    <xf numFmtId="1" fontId="35" fillId="0" borderId="0" xfId="1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Fill="1" applyBorder="1" applyAlignment="1">
      <alignment horizontal="left" vertical="top" wrapText="1"/>
    </xf>
    <xf numFmtId="164" fontId="37" fillId="0" borderId="0" xfId="1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2" fontId="37" fillId="0" borderId="0" xfId="1" applyNumberFormat="1" applyFont="1" applyBorder="1" applyAlignment="1">
      <alignment horizontal="center" vertical="center" wrapText="1"/>
    </xf>
    <xf numFmtId="4" fontId="37" fillId="0" borderId="0" xfId="1" applyNumberFormat="1" applyFont="1" applyBorder="1" applyAlignment="1">
      <alignment horizontal="center" vertical="center" wrapText="1"/>
    </xf>
    <xf numFmtId="167" fontId="37" fillId="0" borderId="0" xfId="1" applyNumberFormat="1" applyFont="1" applyBorder="1" applyAlignment="1">
      <alignment horizontal="center" vertical="center" wrapText="1"/>
    </xf>
    <xf numFmtId="1" fontId="37" fillId="0" borderId="0" xfId="1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8" fillId="0" borderId="0" xfId="1" applyNumberFormat="1" applyFont="1" applyBorder="1" applyAlignment="1">
      <alignment horizontal="center" vertical="center" wrapText="1"/>
    </xf>
    <xf numFmtId="167" fontId="8" fillId="0" borderId="0" xfId="1" applyNumberFormat="1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top" wrapText="1"/>
    </xf>
    <xf numFmtId="167" fontId="2" fillId="2" borderId="0" xfId="0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center" vertical="top" wrapText="1"/>
    </xf>
    <xf numFmtId="167" fontId="7" fillId="2" borderId="0" xfId="0" applyNumberFormat="1" applyFont="1" applyFill="1" applyBorder="1" applyAlignment="1">
      <alignment horizontal="center" vertical="top" wrapText="1"/>
    </xf>
    <xf numFmtId="1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9" fillId="0" borderId="0" xfId="0" applyFont="1"/>
    <xf numFmtId="4" fontId="8" fillId="2" borderId="0" xfId="0" applyNumberFormat="1" applyFont="1" applyFill="1" applyBorder="1" applyAlignment="1">
      <alignment horizontal="center" vertical="top" wrapText="1"/>
    </xf>
    <xf numFmtId="167" fontId="8" fillId="2" borderId="0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" fontId="7" fillId="2" borderId="0" xfId="0" applyNumberFormat="1" applyFont="1" applyFill="1" applyBorder="1" applyAlignment="1">
      <alignment horizontal="center" vertical="top"/>
    </xf>
    <xf numFmtId="1" fontId="7" fillId="2" borderId="0" xfId="0" applyNumberFormat="1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4" fontId="14" fillId="2" borderId="0" xfId="0" applyNumberFormat="1" applyFont="1" applyFill="1" applyBorder="1" applyAlignment="1">
      <alignment horizontal="center" vertical="top"/>
    </xf>
    <xf numFmtId="1" fontId="14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top" wrapText="1"/>
    </xf>
    <xf numFmtId="4" fontId="14" fillId="2" borderId="0" xfId="0" applyNumberFormat="1" applyFont="1" applyFill="1" applyBorder="1" applyAlignment="1">
      <alignment horizontal="center" vertical="top" wrapText="1"/>
    </xf>
    <xf numFmtId="2" fontId="14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66" fontId="14" fillId="2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2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39" fillId="0" borderId="0" xfId="0" applyFont="1" applyAlignment="1">
      <alignment horizontal="center" vertical="top"/>
    </xf>
    <xf numFmtId="1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vertical="center"/>
    </xf>
    <xf numFmtId="4" fontId="13" fillId="0" borderId="0" xfId="0" applyNumberFormat="1" applyFont="1" applyAlignment="1">
      <alignment horizontal="center" vertical="top"/>
    </xf>
    <xf numFmtId="4" fontId="14" fillId="0" borderId="0" xfId="0" applyNumberFormat="1" applyFont="1" applyAlignment="1">
      <alignment horizontal="center" vertical="top"/>
    </xf>
    <xf numFmtId="4" fontId="15" fillId="0" borderId="0" xfId="0" applyNumberFormat="1" applyFont="1" applyAlignment="1">
      <alignment horizontal="center" vertical="top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left" vertical="top" wrapText="1"/>
    </xf>
    <xf numFmtId="4" fontId="29" fillId="2" borderId="1" xfId="0" applyNumberFormat="1" applyFont="1" applyFill="1" applyBorder="1" applyAlignment="1">
      <alignment horizontal="center" vertical="top" wrapText="1"/>
    </xf>
    <xf numFmtId="166" fontId="29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top" wrapText="1"/>
    </xf>
    <xf numFmtId="4" fontId="31" fillId="2" borderId="1" xfId="0" applyNumberFormat="1" applyFont="1" applyFill="1" applyBorder="1" applyAlignment="1">
      <alignment horizontal="center" vertical="top" wrapText="1"/>
    </xf>
    <xf numFmtId="166" fontId="31" fillId="2" borderId="1" xfId="0" applyNumberFormat="1" applyFont="1" applyFill="1" applyBorder="1" applyAlignment="1">
      <alignment horizontal="center" vertical="top" wrapText="1"/>
    </xf>
    <xf numFmtId="1" fontId="31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top" wrapText="1"/>
    </xf>
    <xf numFmtId="4" fontId="30" fillId="2" borderId="1" xfId="0" applyNumberFormat="1" applyFont="1" applyFill="1" applyBorder="1" applyAlignment="1">
      <alignment horizontal="center" vertical="top" wrapText="1"/>
    </xf>
    <xf numFmtId="166" fontId="30" fillId="2" borderId="1" xfId="0" applyNumberFormat="1" applyFont="1" applyFill="1" applyBorder="1" applyAlignment="1">
      <alignment horizontal="center" vertical="top" wrapText="1"/>
    </xf>
    <xf numFmtId="167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/>
    <xf numFmtId="167" fontId="30" fillId="2" borderId="1" xfId="0" applyNumberFormat="1" applyFont="1" applyFill="1" applyBorder="1" applyAlignment="1">
      <alignment horizontal="center" vertical="top" wrapText="1"/>
    </xf>
    <xf numFmtId="167" fontId="31" fillId="2" borderId="1" xfId="0" applyNumberFormat="1" applyFont="1" applyFill="1" applyBorder="1" applyAlignment="1">
      <alignment horizontal="center" vertical="top" wrapText="1"/>
    </xf>
    <xf numFmtId="4" fontId="29" fillId="2" borderId="1" xfId="0" applyNumberFormat="1" applyFont="1" applyFill="1" applyBorder="1" applyAlignment="1">
      <alignment horizontal="center" vertical="top"/>
    </xf>
    <xf numFmtId="167" fontId="29" fillId="2" borderId="1" xfId="0" applyNumberFormat="1" applyFont="1" applyFill="1" applyBorder="1" applyAlignment="1">
      <alignment horizontal="center" vertical="top"/>
    </xf>
    <xf numFmtId="1" fontId="29" fillId="2" borderId="1" xfId="0" applyNumberFormat="1" applyFont="1" applyFill="1" applyBorder="1" applyAlignment="1">
      <alignment horizontal="center" vertical="top"/>
    </xf>
    <xf numFmtId="4" fontId="31" fillId="2" borderId="1" xfId="0" applyNumberFormat="1" applyFont="1" applyFill="1" applyBorder="1" applyAlignment="1">
      <alignment horizontal="center" vertical="top"/>
    </xf>
    <xf numFmtId="167" fontId="31" fillId="2" borderId="1" xfId="0" applyNumberFormat="1" applyFont="1" applyFill="1" applyBorder="1" applyAlignment="1">
      <alignment horizontal="center" vertical="top"/>
    </xf>
    <xf numFmtId="4" fontId="30" fillId="2" borderId="1" xfId="0" applyNumberFormat="1" applyFont="1" applyFill="1" applyBorder="1" applyAlignment="1">
      <alignment horizontal="center" vertical="top"/>
    </xf>
    <xf numFmtId="167" fontId="30" fillId="2" borderId="1" xfId="0" applyNumberFormat="1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/>
    </xf>
    <xf numFmtId="1" fontId="31" fillId="2" borderId="1" xfId="0" applyNumberFormat="1" applyFont="1" applyFill="1" applyBorder="1" applyAlignment="1">
      <alignment horizontal="center" vertical="top"/>
    </xf>
    <xf numFmtId="1" fontId="31" fillId="2" borderId="1" xfId="0" applyNumberFormat="1" applyFont="1" applyFill="1" applyBorder="1" applyAlignment="1">
      <alignment horizontal="left" vertical="top" wrapText="1"/>
    </xf>
    <xf numFmtId="1" fontId="30" fillId="2" borderId="1" xfId="0" applyNumberFormat="1" applyFont="1" applyFill="1" applyBorder="1" applyAlignment="1">
      <alignment horizontal="center" vertical="top" wrapText="1"/>
    </xf>
    <xf numFmtId="4" fontId="29" fillId="2" borderId="1" xfId="1" applyNumberFormat="1" applyFont="1" applyFill="1" applyBorder="1" applyAlignment="1">
      <alignment horizontal="center" vertical="top" wrapText="1"/>
    </xf>
    <xf numFmtId="167" fontId="29" fillId="2" borderId="1" xfId="1" applyNumberFormat="1" applyFont="1" applyFill="1" applyBorder="1" applyAlignment="1">
      <alignment horizontal="center" vertical="top" wrapText="1"/>
    </xf>
    <xf numFmtId="1" fontId="29" fillId="2" borderId="1" xfId="1" applyNumberFormat="1" applyFont="1" applyFill="1" applyBorder="1" applyAlignment="1">
      <alignment horizontal="center" vertical="top" wrapText="1"/>
    </xf>
    <xf numFmtId="4" fontId="31" fillId="2" borderId="1" xfId="1" applyNumberFormat="1" applyFont="1" applyFill="1" applyBorder="1" applyAlignment="1">
      <alignment horizontal="center" vertical="top" wrapText="1"/>
    </xf>
    <xf numFmtId="167" fontId="31" fillId="2" borderId="1" xfId="1" applyNumberFormat="1" applyFont="1" applyFill="1" applyBorder="1" applyAlignment="1">
      <alignment horizontal="center" vertical="top" wrapText="1"/>
    </xf>
    <xf numFmtId="1" fontId="31" fillId="2" borderId="1" xfId="1" applyNumberFormat="1" applyFont="1" applyFill="1" applyBorder="1" applyAlignment="1">
      <alignment horizontal="center" vertical="top" wrapText="1"/>
    </xf>
    <xf numFmtId="164" fontId="29" fillId="2" borderId="1" xfId="1" applyNumberFormat="1" applyFont="1" applyFill="1" applyBorder="1" applyAlignment="1">
      <alignment horizontal="center" vertical="top" wrapText="1"/>
    </xf>
    <xf numFmtId="164" fontId="31" fillId="2" borderId="1" xfId="1" applyNumberFormat="1" applyFont="1" applyFill="1" applyBorder="1" applyAlignment="1">
      <alignment horizontal="center" vertical="top" wrapText="1"/>
    </xf>
    <xf numFmtId="4" fontId="30" fillId="2" borderId="1" xfId="1" applyNumberFormat="1" applyFont="1" applyFill="1" applyBorder="1" applyAlignment="1">
      <alignment horizontal="center" vertical="top" wrapText="1"/>
    </xf>
    <xf numFmtId="167" fontId="30" fillId="2" borderId="1" xfId="1" applyNumberFormat="1" applyFont="1" applyFill="1" applyBorder="1" applyAlignment="1">
      <alignment horizontal="center" vertical="top" wrapText="1"/>
    </xf>
    <xf numFmtId="4" fontId="31" fillId="2" borderId="1" xfId="1" applyNumberFormat="1" applyFont="1" applyFill="1" applyBorder="1" applyAlignment="1">
      <alignment horizontal="center" vertical="center" wrapText="1"/>
    </xf>
    <xf numFmtId="167" fontId="31" fillId="2" borderId="1" xfId="1" applyNumberFormat="1" applyFont="1" applyFill="1" applyBorder="1" applyAlignment="1">
      <alignment horizontal="center" vertical="center" wrapText="1"/>
    </xf>
    <xf numFmtId="4" fontId="29" fillId="2" borderId="1" xfId="1" applyNumberFormat="1" applyFont="1" applyFill="1" applyBorder="1" applyAlignment="1">
      <alignment horizontal="center" vertical="center" wrapText="1"/>
    </xf>
    <xf numFmtId="167" fontId="29" fillId="2" borderId="1" xfId="1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2" fontId="29" fillId="2" borderId="1" xfId="1" applyNumberFormat="1" applyFont="1" applyFill="1" applyBorder="1" applyAlignment="1">
      <alignment horizontal="center" vertical="center" wrapText="1"/>
    </xf>
    <xf numFmtId="2" fontId="29" fillId="2" borderId="1" xfId="1" applyNumberFormat="1" applyFont="1" applyFill="1" applyBorder="1" applyAlignment="1">
      <alignment horizontal="center" vertical="top" wrapText="1"/>
    </xf>
    <xf numFmtId="0" fontId="31" fillId="2" borderId="1" xfId="0" applyFont="1" applyFill="1" applyBorder="1"/>
    <xf numFmtId="2" fontId="31" fillId="2" borderId="1" xfId="1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/>
    </xf>
    <xf numFmtId="4" fontId="30" fillId="2" borderId="1" xfId="1" applyNumberFormat="1" applyFont="1" applyFill="1" applyBorder="1" applyAlignment="1">
      <alignment horizontal="center" vertical="center" wrapText="1"/>
    </xf>
    <xf numFmtId="167" fontId="30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 wrapText="1"/>
    </xf>
    <xf numFmtId="1" fontId="29" fillId="2" borderId="1" xfId="0" applyNumberFormat="1" applyFont="1" applyFill="1" applyBorder="1" applyAlignment="1">
      <alignment horizontal="left" vertical="top" wrapText="1"/>
    </xf>
    <xf numFmtId="2" fontId="31" fillId="2" borderId="1" xfId="0" applyNumberFormat="1" applyFont="1" applyFill="1" applyBorder="1" applyAlignment="1">
      <alignment horizontal="center" vertical="top" wrapText="1"/>
    </xf>
    <xf numFmtId="1" fontId="16" fillId="2" borderId="1" xfId="0" applyNumberFormat="1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1" fontId="22" fillId="2" borderId="1" xfId="0" applyNumberFormat="1" applyFont="1" applyFill="1" applyBorder="1" applyAlignment="1">
      <alignment horizontal="center" vertical="top"/>
    </xf>
    <xf numFmtId="166" fontId="29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/>
    </xf>
    <xf numFmtId="1" fontId="31" fillId="2" borderId="1" xfId="0" applyNumberFormat="1" applyFont="1" applyFill="1" applyBorder="1" applyAlignment="1">
      <alignment horizontal="right" vertical="top" wrapText="1"/>
    </xf>
    <xf numFmtId="1" fontId="16" fillId="2" borderId="1" xfId="0" applyNumberFormat="1" applyFont="1" applyFill="1" applyBorder="1" applyAlignment="1">
      <alignment vertical="top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top" wrapText="1"/>
    </xf>
    <xf numFmtId="4" fontId="29" fillId="2" borderId="1" xfId="0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/>
    <xf numFmtId="2" fontId="31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2" fontId="31" fillId="2" borderId="1" xfId="0" applyNumberFormat="1" applyFont="1" applyFill="1" applyBorder="1" applyAlignment="1">
      <alignment vertical="center" wrapText="1"/>
    </xf>
    <xf numFmtId="166" fontId="29" fillId="2" borderId="1" xfId="0" applyNumberFormat="1" applyFont="1" applyFill="1" applyBorder="1" applyAlignment="1">
      <alignment horizontal="right" vertical="center" wrapText="1"/>
    </xf>
    <xf numFmtId="166" fontId="31" fillId="2" borderId="1" xfId="0" applyNumberFormat="1" applyFont="1" applyFill="1" applyBorder="1" applyAlignment="1">
      <alignment horizontal="right" vertical="center" wrapText="1"/>
    </xf>
    <xf numFmtId="166" fontId="31" fillId="2" borderId="1" xfId="0" applyNumberFormat="1" applyFont="1" applyFill="1" applyBorder="1" applyAlignment="1">
      <alignment horizontal="right" vertical="top" wrapText="1"/>
    </xf>
    <xf numFmtId="0" fontId="31" fillId="2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166" fontId="29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/>
    <xf numFmtId="0" fontId="16" fillId="2" borderId="1" xfId="0" applyFont="1" applyFill="1" applyBorder="1"/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vertical="top" wrapText="1"/>
    </xf>
    <xf numFmtId="0" fontId="16" fillId="3" borderId="0" xfId="0" applyFont="1" applyFill="1"/>
    <xf numFmtId="0" fontId="22" fillId="3" borderId="0" xfId="0" applyFont="1" applyFill="1"/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left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67" fontId="29" fillId="2" borderId="1" xfId="0" applyNumberFormat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41" fillId="2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1" fontId="29" fillId="0" borderId="1" xfId="0" applyNumberFormat="1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left" vertical="top" wrapText="1"/>
    </xf>
    <xf numFmtId="164" fontId="29" fillId="2" borderId="1" xfId="1" applyNumberFormat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16" fillId="0" borderId="0" xfId="0" applyFont="1" applyFill="1"/>
    <xf numFmtId="0" fontId="31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166" fontId="29" fillId="0" borderId="1" xfId="0" applyNumberFormat="1" applyFont="1" applyFill="1" applyBorder="1" applyAlignment="1">
      <alignment horizontal="center" vertical="top" wrapText="1"/>
    </xf>
    <xf numFmtId="166" fontId="30" fillId="0" borderId="1" xfId="0" applyNumberFormat="1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64" fontId="29" fillId="0" borderId="1" xfId="1" applyNumberFormat="1" applyFont="1" applyFill="1" applyBorder="1" applyAlignment="1">
      <alignment horizontal="center" vertical="top" wrapText="1"/>
    </xf>
    <xf numFmtId="4" fontId="29" fillId="0" borderId="1" xfId="1" applyNumberFormat="1" applyFont="1" applyFill="1" applyBorder="1" applyAlignment="1">
      <alignment horizontal="center" vertical="top" wrapText="1"/>
    </xf>
    <xf numFmtId="167" fontId="29" fillId="0" borderId="1" xfId="1" applyNumberFormat="1" applyFont="1" applyFill="1" applyBorder="1" applyAlignment="1">
      <alignment horizontal="center" vertical="top" wrapText="1"/>
    </xf>
    <xf numFmtId="1" fontId="29" fillId="0" borderId="1" xfId="1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top"/>
    </xf>
    <xf numFmtId="0" fontId="29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top"/>
    </xf>
    <xf numFmtId="1" fontId="16" fillId="2" borderId="0" xfId="0" applyNumberFormat="1" applyFont="1" applyFill="1" applyBorder="1" applyAlignment="1">
      <alignment vertical="top"/>
    </xf>
    <xf numFmtId="0" fontId="29" fillId="2" borderId="0" xfId="0" applyFont="1" applyFill="1" applyBorder="1" applyAlignment="1">
      <alignment horizontal="left" vertical="top"/>
    </xf>
    <xf numFmtId="1" fontId="30" fillId="2" borderId="0" xfId="0" applyNumberFormat="1" applyFont="1" applyFill="1" applyBorder="1" applyAlignment="1">
      <alignment vertical="top"/>
    </xf>
    <xf numFmtId="0" fontId="30" fillId="2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4" fontId="7" fillId="0" borderId="0" xfId="0" applyNumberFormat="1" applyFont="1"/>
    <xf numFmtId="4" fontId="31" fillId="0" borderId="1" xfId="1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justify" vertical="center"/>
    </xf>
    <xf numFmtId="0" fontId="30" fillId="0" borderId="0" xfId="0" applyFont="1" applyAlignment="1">
      <alignment vertical="top" wrapText="1"/>
    </xf>
    <xf numFmtId="0" fontId="29" fillId="2" borderId="0" xfId="0" applyFont="1" applyFill="1" applyBorder="1" applyAlignment="1">
      <alignment vertical="top"/>
    </xf>
    <xf numFmtId="0" fontId="30" fillId="2" borderId="0" xfId="0" applyFont="1" applyFill="1" applyBorder="1" applyAlignment="1">
      <alignment horizontal="right" vertical="top"/>
    </xf>
    <xf numFmtId="4" fontId="22" fillId="2" borderId="0" xfId="0" applyNumberFormat="1" applyFont="1" applyFill="1"/>
    <xf numFmtId="0" fontId="29" fillId="0" borderId="0" xfId="0" applyFont="1" applyFill="1" applyBorder="1" applyAlignment="1">
      <alignment vertical="top"/>
    </xf>
    <xf numFmtId="1" fontId="31" fillId="0" borderId="1" xfId="0" applyNumberFormat="1" applyFont="1" applyFill="1" applyBorder="1" applyAlignment="1">
      <alignment horizontal="center" vertical="top" wrapText="1"/>
    </xf>
    <xf numFmtId="4" fontId="30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4" fontId="31" fillId="0" borderId="1" xfId="0" applyNumberFormat="1" applyFont="1" applyFill="1" applyBorder="1" applyAlignment="1">
      <alignment horizontal="center" vertical="top"/>
    </xf>
    <xf numFmtId="4" fontId="30" fillId="0" borderId="1" xfId="0" applyNumberFormat="1" applyFont="1" applyFill="1" applyBorder="1" applyAlignment="1">
      <alignment horizontal="center" vertical="top"/>
    </xf>
    <xf numFmtId="1" fontId="31" fillId="0" borderId="1" xfId="0" applyNumberFormat="1" applyFont="1" applyFill="1" applyBorder="1" applyAlignment="1">
      <alignment horizontal="left" vertical="top" wrapText="1"/>
    </xf>
    <xf numFmtId="166" fontId="31" fillId="0" borderId="1" xfId="0" applyNumberFormat="1" applyFont="1" applyFill="1" applyBorder="1" applyAlignment="1">
      <alignment horizontal="center" vertical="top" wrapText="1"/>
    </xf>
    <xf numFmtId="1" fontId="31" fillId="0" borderId="1" xfId="1" applyNumberFormat="1" applyFont="1" applyFill="1" applyBorder="1" applyAlignment="1">
      <alignment horizontal="center" vertical="top" wrapText="1"/>
    </xf>
    <xf numFmtId="4" fontId="30" fillId="0" borderId="1" xfId="1" applyNumberFormat="1" applyFont="1" applyFill="1" applyBorder="1" applyAlignment="1">
      <alignment horizontal="center" vertical="top" wrapText="1"/>
    </xf>
    <xf numFmtId="4" fontId="31" fillId="0" borderId="1" xfId="1" applyNumberFormat="1" applyFont="1" applyFill="1" applyBorder="1" applyAlignment="1">
      <alignment horizontal="center" vertical="center" wrapText="1"/>
    </xf>
    <xf numFmtId="4" fontId="29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top" wrapText="1"/>
    </xf>
    <xf numFmtId="166" fontId="29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center" vertical="top"/>
    </xf>
    <xf numFmtId="1" fontId="31" fillId="0" borderId="1" xfId="0" applyNumberFormat="1" applyFont="1" applyFill="1" applyBorder="1" applyAlignment="1">
      <alignment horizontal="right" vertical="top" wrapText="1"/>
    </xf>
    <xf numFmtId="1" fontId="16" fillId="0" borderId="1" xfId="0" applyNumberFormat="1" applyFont="1" applyFill="1" applyBorder="1" applyAlignment="1">
      <alignment vertical="top"/>
    </xf>
    <xf numFmtId="4" fontId="31" fillId="0" borderId="1" xfId="0" applyNumberFormat="1" applyFont="1" applyFill="1" applyBorder="1" applyAlignment="1">
      <alignment horizontal="left" vertical="top" wrapText="1"/>
    </xf>
    <xf numFmtId="4" fontId="31" fillId="0" borderId="1" xfId="1" applyNumberFormat="1" applyFont="1" applyFill="1" applyBorder="1" applyAlignment="1">
      <alignment horizontal="left" vertical="top" wrapText="1"/>
    </xf>
    <xf numFmtId="4" fontId="31" fillId="0" borderId="0" xfId="1" applyNumberFormat="1" applyFont="1" applyFill="1" applyBorder="1" applyAlignment="1">
      <alignment horizontal="center" vertical="top" wrapText="1"/>
    </xf>
    <xf numFmtId="167" fontId="29" fillId="0" borderId="1" xfId="0" applyNumberFormat="1" applyFont="1" applyFill="1" applyBorder="1" applyAlignment="1">
      <alignment horizontal="center" vertical="top" wrapText="1"/>
    </xf>
    <xf numFmtId="167" fontId="31" fillId="0" borderId="1" xfId="0" applyNumberFormat="1" applyFont="1" applyFill="1" applyBorder="1" applyAlignment="1">
      <alignment horizontal="center" vertical="top" wrapText="1"/>
    </xf>
    <xf numFmtId="167" fontId="30" fillId="0" borderId="1" xfId="0" applyNumberFormat="1" applyFont="1" applyFill="1" applyBorder="1" applyAlignment="1">
      <alignment horizontal="center" vertical="top" wrapText="1"/>
    </xf>
    <xf numFmtId="167" fontId="31" fillId="0" borderId="1" xfId="1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/>
    </xf>
    <xf numFmtId="4" fontId="29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/>
    <xf numFmtId="4" fontId="31" fillId="0" borderId="1" xfId="0" applyNumberFormat="1" applyFont="1" applyFill="1" applyBorder="1" applyAlignment="1">
      <alignment horizontal="center"/>
    </xf>
    <xf numFmtId="167" fontId="31" fillId="0" borderId="1" xfId="2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167" fontId="31" fillId="0" borderId="1" xfId="0" applyNumberFormat="1" applyFont="1" applyFill="1" applyBorder="1" applyAlignment="1">
      <alignment horizontal="center" vertical="top"/>
    </xf>
    <xf numFmtId="167" fontId="29" fillId="0" borderId="1" xfId="2" applyNumberFormat="1" applyFont="1" applyFill="1" applyBorder="1" applyAlignment="1">
      <alignment horizontal="center" vertical="center"/>
    </xf>
    <xf numFmtId="2" fontId="29" fillId="0" borderId="1" xfId="1" applyNumberFormat="1" applyFont="1" applyFill="1" applyBorder="1" applyAlignment="1">
      <alignment horizontal="center" vertical="center" wrapText="1"/>
    </xf>
    <xf numFmtId="0" fontId="31" fillId="0" borderId="1" xfId="0" applyFont="1" applyFill="1" applyBorder="1"/>
    <xf numFmtId="167" fontId="30" fillId="0" borderId="1" xfId="1" applyNumberFormat="1" applyFont="1" applyFill="1" applyBorder="1" applyAlignment="1">
      <alignment horizontal="center" vertical="top" wrapText="1"/>
    </xf>
    <xf numFmtId="167" fontId="29" fillId="0" borderId="1" xfId="2" applyNumberFormat="1" applyFont="1" applyFill="1" applyBorder="1" applyAlignment="1">
      <alignment horizontal="center" vertical="top"/>
    </xf>
    <xf numFmtId="167" fontId="31" fillId="0" borderId="1" xfId="2" applyNumberFormat="1" applyFont="1" applyFill="1" applyBorder="1" applyAlignment="1">
      <alignment horizontal="center" vertical="top"/>
    </xf>
    <xf numFmtId="167" fontId="30" fillId="0" borderId="1" xfId="2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top"/>
    </xf>
    <xf numFmtId="167" fontId="29" fillId="0" borderId="0" xfId="0" applyNumberFormat="1" applyFont="1" applyFill="1" applyBorder="1" applyAlignment="1">
      <alignment vertical="top"/>
    </xf>
    <xf numFmtId="0" fontId="16" fillId="0" borderId="0" xfId="0" applyFont="1" applyFill="1" applyBorder="1"/>
    <xf numFmtId="4" fontId="29" fillId="0" borderId="1" xfId="0" applyNumberFormat="1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 vertical="top"/>
    </xf>
    <xf numFmtId="167" fontId="30" fillId="0" borderId="1" xfId="0" applyNumberFormat="1" applyFont="1" applyFill="1" applyBorder="1" applyAlignment="1">
      <alignment horizontal="center" vertical="top"/>
    </xf>
    <xf numFmtId="4" fontId="22" fillId="0" borderId="0" xfId="0" applyNumberFormat="1" applyFont="1" applyFill="1" applyBorder="1"/>
    <xf numFmtId="4" fontId="22" fillId="0" borderId="0" xfId="0" applyNumberFormat="1" applyFont="1" applyFill="1"/>
    <xf numFmtId="0" fontId="22" fillId="0" borderId="0" xfId="0" applyFont="1" applyFill="1" applyBorder="1"/>
    <xf numFmtId="4" fontId="10" fillId="0" borderId="1" xfId="0" applyNumberFormat="1" applyFont="1" applyFill="1" applyBorder="1" applyAlignment="1">
      <alignment horizontal="center" vertical="top" wrapText="1"/>
    </xf>
    <xf numFmtId="4" fontId="10" fillId="0" borderId="1" xfId="1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167" fontId="29" fillId="0" borderId="1" xfId="1" applyNumberFormat="1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>
      <alignment horizontal="center" vertical="center"/>
    </xf>
    <xf numFmtId="167" fontId="31" fillId="0" borderId="1" xfId="1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/>
    <xf numFmtId="2" fontId="42" fillId="0" borderId="0" xfId="0" applyNumberFormat="1" applyFont="1" applyFill="1" applyBorder="1" applyAlignment="1">
      <alignment horizontal="right"/>
    </xf>
    <xf numFmtId="167" fontId="16" fillId="0" borderId="1" xfId="0" applyNumberFormat="1" applyFont="1" applyFill="1" applyBorder="1" applyAlignment="1">
      <alignment horizontal="center" vertical="top"/>
    </xf>
    <xf numFmtId="167" fontId="31" fillId="0" borderId="1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center" vertical="top" wrapText="1"/>
    </xf>
    <xf numFmtId="167" fontId="10" fillId="0" borderId="1" xfId="1" applyNumberFormat="1" applyFont="1" applyFill="1" applyBorder="1" applyAlignment="1">
      <alignment horizontal="center" vertical="top" wrapText="1"/>
    </xf>
    <xf numFmtId="167" fontId="31" fillId="0" borderId="1" xfId="0" applyNumberFormat="1" applyFont="1" applyFill="1" applyBorder="1" applyAlignment="1">
      <alignment horizontal="right" vertical="top" wrapText="1"/>
    </xf>
    <xf numFmtId="167" fontId="16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4" fontId="16" fillId="0" borderId="0" xfId="0" applyNumberFormat="1" applyFont="1" applyFill="1"/>
    <xf numFmtId="0" fontId="29" fillId="0" borderId="1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1" fontId="30" fillId="2" borderId="0" xfId="0" applyNumberFormat="1" applyFont="1" applyFill="1" applyBorder="1" applyAlignment="1">
      <alignment horizontal="right" vertical="top" wrapText="1"/>
    </xf>
    <xf numFmtId="0" fontId="30" fillId="2" borderId="4" xfId="0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167" fontId="30" fillId="0" borderId="0" xfId="0" applyNumberFormat="1" applyFont="1" applyFill="1" applyBorder="1" applyAlignment="1">
      <alignment horizontal="left" vertical="top"/>
    </xf>
    <xf numFmtId="167" fontId="30" fillId="0" borderId="8" xfId="0" applyNumberFormat="1" applyFont="1" applyFill="1" applyBorder="1" applyAlignment="1">
      <alignment horizontal="left" vertical="top"/>
    </xf>
    <xf numFmtId="1" fontId="30" fillId="0" borderId="0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167" fontId="30" fillId="0" borderId="7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0;&#1089;&#1082;%20&#1058;&#1056;&#1054;&#1057;&#1058;&#1071;&#1053;&#1050;&#1054;/&#1058;&#1088;&#1086;&#1089;&#1090;&#1103;&#1085;&#1082;&#1086;%202021/&#1054;&#1058;&#1063;&#1045;&#1058;%20&#1047;&#1040;%202020%20&#1043;&#1054;&#1044;/&#1044;&#1086;&#1088;&#1072;&#1073;&#1086;&#1090;&#1072;&#1085;&#1085;&#1099;&#1081;%20&#1086;&#1090;&#1095;&#1077;&#1090;%20&#1079;&#1072;%202020%20&#1075;/&#1058;&#1072;&#1073;&#1083;&#1080;&#1094;&#1099;%20&#1082;%20&#1086;&#1090;&#1095;&#1077;&#1090;&#1091;%202020%20&#1075;.(&#1092;&#1086;&#1088;&#1084;&#1072;%2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</sheetNames>
    <sheetDataSet>
      <sheetData sheetId="0">
        <row r="434">
          <cell r="F434">
            <v>4446.5</v>
          </cell>
        </row>
      </sheetData>
      <sheetData sheetId="1">
        <row r="17">
          <cell r="F17">
            <v>84984</v>
          </cell>
        </row>
        <row r="433">
          <cell r="F433">
            <v>3892</v>
          </cell>
        </row>
      </sheetData>
      <sheetData sheetId="2">
        <row r="14">
          <cell r="F14">
            <v>13509.74</v>
          </cell>
        </row>
        <row r="17">
          <cell r="F17">
            <v>46160</v>
          </cell>
        </row>
        <row r="438">
          <cell r="F438">
            <v>4057.41</v>
          </cell>
        </row>
      </sheetData>
      <sheetData sheetId="3">
        <row r="15">
          <cell r="F15">
            <v>55000</v>
          </cell>
        </row>
        <row r="18">
          <cell r="F18">
            <v>60833.45</v>
          </cell>
        </row>
      </sheetData>
      <sheetData sheetId="4">
        <row r="17">
          <cell r="E17">
            <v>195048.57</v>
          </cell>
          <cell r="F17">
            <v>195048.57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8"/>
  <sheetViews>
    <sheetView topLeftCell="A677" zoomScale="110" zoomScaleNormal="110" workbookViewId="0">
      <selection activeCell="F686" sqref="F686"/>
    </sheetView>
  </sheetViews>
  <sheetFormatPr defaultRowHeight="15.75" x14ac:dyDescent="0.25"/>
  <cols>
    <col min="1" max="1" width="5.42578125" style="1" customWidth="1"/>
    <col min="2" max="2" width="46.85546875" style="2" customWidth="1"/>
    <col min="3" max="3" width="22.140625" style="3" customWidth="1"/>
    <col min="4" max="4" width="12.85546875" style="3" customWidth="1"/>
    <col min="5" max="5" width="18" style="3" customWidth="1"/>
    <col min="6" max="6" width="16.140625" style="3" customWidth="1"/>
    <col min="7" max="7" width="9.28515625" style="3" customWidth="1"/>
    <col min="8" max="8" width="16.7109375" style="4" customWidth="1"/>
    <col min="9" max="9" width="32.28515625" customWidth="1"/>
    <col min="10" max="10" width="24.5703125" customWidth="1"/>
    <col min="11" max="11" width="21.5703125" customWidth="1"/>
    <col min="12" max="12" width="24.28515625" customWidth="1"/>
  </cols>
  <sheetData>
    <row r="1" spans="1:11" x14ac:dyDescent="0.25">
      <c r="K1" s="5" t="s">
        <v>0</v>
      </c>
    </row>
    <row r="2" spans="1:11" ht="91.5" customHeight="1" x14ac:dyDescent="0.25">
      <c r="B2" s="6"/>
      <c r="F2" s="7"/>
      <c r="G2" s="7"/>
      <c r="H2" s="8"/>
      <c r="I2" s="9"/>
      <c r="J2" s="640" t="s">
        <v>325</v>
      </c>
      <c r="K2" s="641"/>
    </row>
    <row r="3" spans="1:11" ht="41.25" customHeight="1" x14ac:dyDescent="0.25">
      <c r="A3" s="642" t="s">
        <v>10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</row>
    <row r="4" spans="1:11" ht="9" customHeight="1" x14ac:dyDescent="0.25">
      <c r="A4" s="10"/>
      <c r="B4" s="11"/>
      <c r="C4" s="12"/>
      <c r="D4" s="12"/>
      <c r="E4" s="12"/>
      <c r="F4" s="12"/>
      <c r="G4" s="12"/>
      <c r="H4" s="13"/>
      <c r="I4" s="14"/>
      <c r="J4" s="14"/>
      <c r="K4" s="14"/>
    </row>
    <row r="5" spans="1:11" ht="66" customHeight="1" x14ac:dyDescent="0.25">
      <c r="A5" s="643" t="s">
        <v>2</v>
      </c>
      <c r="B5" s="644" t="s">
        <v>1</v>
      </c>
      <c r="C5" s="643" t="s">
        <v>3</v>
      </c>
      <c r="D5" s="643" t="s">
        <v>4</v>
      </c>
      <c r="E5" s="643" t="s">
        <v>326</v>
      </c>
      <c r="F5" s="643"/>
      <c r="G5" s="643"/>
      <c r="H5" s="646" t="s">
        <v>8</v>
      </c>
      <c r="I5" s="643" t="s">
        <v>9</v>
      </c>
      <c r="J5" s="643" t="s">
        <v>327</v>
      </c>
      <c r="K5" s="643" t="s">
        <v>328</v>
      </c>
    </row>
    <row r="6" spans="1:11" ht="33" customHeight="1" x14ac:dyDescent="0.25">
      <c r="A6" s="643"/>
      <c r="B6" s="645"/>
      <c r="C6" s="643"/>
      <c r="D6" s="643"/>
      <c r="E6" s="15" t="s">
        <v>5</v>
      </c>
      <c r="F6" s="15" t="s">
        <v>6</v>
      </c>
      <c r="G6" s="15" t="s">
        <v>7</v>
      </c>
      <c r="H6" s="646"/>
      <c r="I6" s="643"/>
      <c r="J6" s="643"/>
      <c r="K6" s="643"/>
    </row>
    <row r="7" spans="1:11" ht="26.25" customHeight="1" x14ac:dyDescent="0.25">
      <c r="A7" s="639" t="s">
        <v>329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</row>
    <row r="8" spans="1:11" ht="21.75" customHeight="1" x14ac:dyDescent="0.25">
      <c r="A8" s="638" t="s">
        <v>11</v>
      </c>
      <c r="B8" s="638"/>
      <c r="C8" s="638"/>
      <c r="D8" s="638"/>
      <c r="E8" s="638"/>
      <c r="F8" s="638"/>
      <c r="G8" s="638"/>
      <c r="H8" s="638"/>
      <c r="I8" s="638"/>
      <c r="J8" s="638"/>
      <c r="K8" s="638"/>
    </row>
    <row r="9" spans="1:11" ht="66" customHeight="1" x14ac:dyDescent="0.25">
      <c r="A9" s="17">
        <v>1</v>
      </c>
      <c r="B9" s="18" t="s">
        <v>270</v>
      </c>
      <c r="C9" s="17" t="s">
        <v>140</v>
      </c>
      <c r="D9" s="19" t="s">
        <v>16</v>
      </c>
      <c r="E9" s="20">
        <f>E10+E11</f>
        <v>6248000</v>
      </c>
      <c r="F9" s="20">
        <f>F10+F11</f>
        <v>15139482.199999999</v>
      </c>
      <c r="G9" s="20">
        <f t="shared" ref="G9:G19" si="0">F9/E9*100</f>
        <v>242.30925416133161</v>
      </c>
      <c r="H9" s="21">
        <v>201</v>
      </c>
      <c r="I9" s="22"/>
      <c r="J9" s="23" t="s">
        <v>330</v>
      </c>
      <c r="K9" s="22"/>
    </row>
    <row r="10" spans="1:11" ht="21.75" customHeight="1" x14ac:dyDescent="0.25">
      <c r="A10" s="17"/>
      <c r="B10" s="24" t="s">
        <v>13</v>
      </c>
      <c r="C10" s="22"/>
      <c r="D10" s="22"/>
      <c r="E10" s="20">
        <v>5990000</v>
      </c>
      <c r="F10" s="20">
        <v>5990000</v>
      </c>
      <c r="G10" s="20">
        <f t="shared" si="0"/>
        <v>100</v>
      </c>
      <c r="H10" s="25"/>
      <c r="I10" s="22"/>
      <c r="J10" s="22"/>
      <c r="K10" s="22"/>
    </row>
    <row r="11" spans="1:11" ht="18.75" customHeight="1" x14ac:dyDescent="0.25">
      <c r="A11" s="17"/>
      <c r="B11" s="26" t="s">
        <v>19</v>
      </c>
      <c r="C11" s="22"/>
      <c r="D11" s="22"/>
      <c r="E11" s="20">
        <v>258000</v>
      </c>
      <c r="F11" s="20">
        <v>9149482.1999999993</v>
      </c>
      <c r="G11" s="20"/>
      <c r="H11" s="25"/>
      <c r="I11" s="22"/>
      <c r="J11" s="22"/>
      <c r="K11" s="22"/>
    </row>
    <row r="12" spans="1:11" ht="132.75" customHeight="1" x14ac:dyDescent="0.25">
      <c r="A12" s="17">
        <v>2</v>
      </c>
      <c r="B12" s="18" t="s">
        <v>269</v>
      </c>
      <c r="C12" s="17" t="s">
        <v>141</v>
      </c>
      <c r="D12" s="19" t="s">
        <v>16</v>
      </c>
      <c r="E12" s="20">
        <f>E13+E14</f>
        <v>1468100</v>
      </c>
      <c r="F12" s="20">
        <f>F13+F14</f>
        <v>1015092.4</v>
      </c>
      <c r="G12" s="20">
        <f t="shared" si="0"/>
        <v>69.143273618963292</v>
      </c>
      <c r="H12" s="27">
        <v>70</v>
      </c>
      <c r="I12" s="18" t="s">
        <v>331</v>
      </c>
      <c r="J12" s="23" t="s">
        <v>330</v>
      </c>
      <c r="K12" s="18" t="s">
        <v>332</v>
      </c>
    </row>
    <row r="13" spans="1:11" ht="17.25" customHeight="1" x14ac:dyDescent="0.25">
      <c r="A13" s="17"/>
      <c r="B13" s="24" t="s">
        <v>13</v>
      </c>
      <c r="C13" s="22"/>
      <c r="D13" s="22"/>
      <c r="E13" s="20">
        <v>970000</v>
      </c>
      <c r="F13" s="20">
        <v>860000</v>
      </c>
      <c r="G13" s="20">
        <f t="shared" si="0"/>
        <v>88.659793814432987</v>
      </c>
      <c r="H13" s="25"/>
      <c r="I13" s="22"/>
      <c r="J13" s="22"/>
      <c r="K13" s="22"/>
    </row>
    <row r="14" spans="1:11" ht="17.25" customHeight="1" x14ac:dyDescent="0.25">
      <c r="A14" s="17"/>
      <c r="B14" s="26" t="s">
        <v>19</v>
      </c>
      <c r="C14" s="22"/>
      <c r="D14" s="22"/>
      <c r="E14" s="20">
        <v>498100</v>
      </c>
      <c r="F14" s="20">
        <v>155092.4</v>
      </c>
      <c r="G14" s="20">
        <f t="shared" si="0"/>
        <v>31.136799839389678</v>
      </c>
      <c r="H14" s="25"/>
      <c r="I14" s="22"/>
      <c r="J14" s="22"/>
      <c r="K14" s="22"/>
    </row>
    <row r="15" spans="1:11" ht="72" customHeight="1" x14ac:dyDescent="0.25">
      <c r="A15" s="17">
        <v>3</v>
      </c>
      <c r="B15" s="18" t="s">
        <v>268</v>
      </c>
      <c r="C15" s="17" t="s">
        <v>140</v>
      </c>
      <c r="D15" s="19" t="s">
        <v>16</v>
      </c>
      <c r="E15" s="20">
        <f>E16+E17</f>
        <v>2090000</v>
      </c>
      <c r="F15" s="20">
        <f>F16+F17</f>
        <v>534730.4</v>
      </c>
      <c r="G15" s="20">
        <f t="shared" si="0"/>
        <v>25.585186602870813</v>
      </c>
      <c r="H15" s="21">
        <v>300</v>
      </c>
      <c r="I15" s="22"/>
      <c r="J15" s="23" t="s">
        <v>330</v>
      </c>
      <c r="K15" s="22"/>
    </row>
    <row r="16" spans="1:11" ht="18" customHeight="1" x14ac:dyDescent="0.25">
      <c r="A16" s="17"/>
      <c r="B16" s="24" t="s">
        <v>13</v>
      </c>
      <c r="C16" s="22"/>
      <c r="D16" s="22"/>
      <c r="E16" s="20">
        <v>390000</v>
      </c>
      <c r="F16" s="20">
        <v>390000</v>
      </c>
      <c r="G16" s="20">
        <f t="shared" si="0"/>
        <v>100</v>
      </c>
      <c r="H16" s="25"/>
      <c r="I16" s="22"/>
      <c r="J16" s="22"/>
      <c r="K16" s="22"/>
    </row>
    <row r="17" spans="1:11" ht="16.5" customHeight="1" x14ac:dyDescent="0.25">
      <c r="A17" s="17"/>
      <c r="B17" s="26" t="s">
        <v>19</v>
      </c>
      <c r="C17" s="22"/>
      <c r="D17" s="22"/>
      <c r="E17" s="20">
        <v>1700000</v>
      </c>
      <c r="F17" s="20">
        <v>144730.4</v>
      </c>
      <c r="G17" s="20">
        <f t="shared" si="0"/>
        <v>8.5135529411764708</v>
      </c>
      <c r="H17" s="25"/>
      <c r="I17" s="22"/>
      <c r="J17" s="22"/>
      <c r="K17" s="22"/>
    </row>
    <row r="18" spans="1:11" ht="18.75" customHeight="1" x14ac:dyDescent="0.25">
      <c r="A18" s="17"/>
      <c r="B18" s="28" t="s">
        <v>54</v>
      </c>
      <c r="C18" s="22"/>
      <c r="D18" s="22"/>
      <c r="E18" s="29">
        <f>E19+E20</f>
        <v>9806100</v>
      </c>
      <c r="F18" s="29">
        <f>F19+F20</f>
        <v>16689305</v>
      </c>
      <c r="G18" s="29">
        <f t="shared" si="0"/>
        <v>170.19309409449221</v>
      </c>
      <c r="H18" s="25"/>
      <c r="I18" s="22"/>
      <c r="J18" s="22"/>
      <c r="K18" s="22"/>
    </row>
    <row r="19" spans="1:11" ht="20.25" customHeight="1" x14ac:dyDescent="0.25">
      <c r="A19" s="17"/>
      <c r="B19" s="24" t="s">
        <v>13</v>
      </c>
      <c r="C19" s="22"/>
      <c r="D19" s="22"/>
      <c r="E19" s="20">
        <f>E16+E13+E10</f>
        <v>7350000</v>
      </c>
      <c r="F19" s="20">
        <f>F16+F13+F10</f>
        <v>7240000</v>
      </c>
      <c r="G19" s="20">
        <f t="shared" si="0"/>
        <v>98.503401360544217</v>
      </c>
      <c r="H19" s="25"/>
      <c r="I19" s="22"/>
      <c r="J19" s="22"/>
      <c r="K19" s="22"/>
    </row>
    <row r="20" spans="1:11" ht="18" customHeight="1" x14ac:dyDescent="0.25">
      <c r="A20" s="17"/>
      <c r="B20" s="26" t="s">
        <v>19</v>
      </c>
      <c r="C20" s="22"/>
      <c r="D20" s="22"/>
      <c r="E20" s="20">
        <f>E17+E14+E11</f>
        <v>2456100</v>
      </c>
      <c r="F20" s="20">
        <f>F17+F14+F11</f>
        <v>9449305</v>
      </c>
      <c r="G20" s="20">
        <f>F20/E20*100</f>
        <v>384.72802410325312</v>
      </c>
      <c r="H20" s="25"/>
      <c r="I20" s="22"/>
      <c r="J20" s="22"/>
      <c r="K20" s="22"/>
    </row>
    <row r="21" spans="1:11" ht="9" customHeight="1" x14ac:dyDescent="0.25">
      <c r="A21" s="17"/>
      <c r="B21" s="26"/>
      <c r="C21" s="22"/>
      <c r="D21" s="22"/>
      <c r="E21" s="30"/>
      <c r="F21" s="22"/>
      <c r="G21" s="22"/>
      <c r="H21" s="25"/>
      <c r="I21" s="22"/>
      <c r="J21" s="22"/>
      <c r="K21" s="22"/>
    </row>
    <row r="22" spans="1:11" ht="21.75" customHeight="1" x14ac:dyDescent="0.25">
      <c r="A22" s="638" t="s">
        <v>142</v>
      </c>
      <c r="B22" s="638"/>
      <c r="C22" s="638"/>
      <c r="D22" s="638"/>
      <c r="E22" s="638"/>
      <c r="F22" s="638"/>
      <c r="G22" s="638"/>
      <c r="H22" s="638"/>
      <c r="I22" s="638"/>
      <c r="J22" s="638"/>
      <c r="K22" s="638"/>
    </row>
    <row r="23" spans="1:11" ht="296.25" customHeight="1" x14ac:dyDescent="0.25">
      <c r="A23" s="17">
        <v>4</v>
      </c>
      <c r="B23" s="18" t="s">
        <v>333</v>
      </c>
      <c r="C23" s="17" t="s">
        <v>143</v>
      </c>
      <c r="D23" s="19" t="s">
        <v>16</v>
      </c>
      <c r="E23" s="20">
        <f>E24</f>
        <v>525000</v>
      </c>
      <c r="F23" s="20">
        <f>F24</f>
        <v>525000</v>
      </c>
      <c r="G23" s="20">
        <f t="shared" ref="G23:G28" si="1">F23/E23*100</f>
        <v>100</v>
      </c>
      <c r="H23" s="27">
        <v>100</v>
      </c>
      <c r="I23" s="22"/>
      <c r="J23" s="23" t="s">
        <v>330</v>
      </c>
      <c r="K23" s="22"/>
    </row>
    <row r="24" spans="1:11" ht="17.25" customHeight="1" x14ac:dyDescent="0.25">
      <c r="A24" s="17"/>
      <c r="B24" s="24" t="s">
        <v>13</v>
      </c>
      <c r="C24" s="22"/>
      <c r="D24" s="22"/>
      <c r="E24" s="20">
        <v>525000</v>
      </c>
      <c r="F24" s="20">
        <v>525000</v>
      </c>
      <c r="G24" s="20">
        <f t="shared" si="1"/>
        <v>100</v>
      </c>
      <c r="H24" s="27"/>
      <c r="I24" s="22"/>
      <c r="J24" s="22"/>
      <c r="K24" s="22"/>
    </row>
    <row r="25" spans="1:11" ht="231" customHeight="1" x14ac:dyDescent="0.25">
      <c r="A25" s="17">
        <v>5</v>
      </c>
      <c r="B25" s="18" t="s">
        <v>267</v>
      </c>
      <c r="C25" s="17" t="s">
        <v>143</v>
      </c>
      <c r="D25" s="19" t="s">
        <v>16</v>
      </c>
      <c r="E25" s="20">
        <f>E26</f>
        <v>910000</v>
      </c>
      <c r="F25" s="20">
        <f>F26</f>
        <v>567078.80000000005</v>
      </c>
      <c r="G25" s="20">
        <f t="shared" si="1"/>
        <v>62.316351648351656</v>
      </c>
      <c r="H25" s="27">
        <v>84.2</v>
      </c>
      <c r="I25" s="23" t="s">
        <v>334</v>
      </c>
      <c r="J25" s="23" t="s">
        <v>330</v>
      </c>
      <c r="K25" s="22"/>
    </row>
    <row r="26" spans="1:11" ht="18" customHeight="1" x14ac:dyDescent="0.25">
      <c r="A26" s="17"/>
      <c r="B26" s="24" t="s">
        <v>13</v>
      </c>
      <c r="C26" s="22"/>
      <c r="D26" s="22"/>
      <c r="E26" s="20">
        <v>910000</v>
      </c>
      <c r="F26" s="20">
        <v>567078.80000000005</v>
      </c>
      <c r="G26" s="20">
        <f t="shared" si="1"/>
        <v>62.316351648351656</v>
      </c>
      <c r="H26" s="25"/>
      <c r="I26" s="22"/>
      <c r="J26" s="22"/>
      <c r="K26" s="22"/>
    </row>
    <row r="27" spans="1:11" ht="163.5" customHeight="1" x14ac:dyDescent="0.25">
      <c r="A27" s="17">
        <v>6</v>
      </c>
      <c r="B27" s="18" t="s">
        <v>335</v>
      </c>
      <c r="C27" s="17" t="s">
        <v>143</v>
      </c>
      <c r="D27" s="19" t="s">
        <v>16</v>
      </c>
      <c r="E27" s="20">
        <f>E28</f>
        <v>2410000</v>
      </c>
      <c r="F27" s="20">
        <f>F28</f>
        <v>1815666.5</v>
      </c>
      <c r="G27" s="20">
        <f t="shared" si="1"/>
        <v>75.338858921161815</v>
      </c>
      <c r="H27" s="27">
        <v>83.2</v>
      </c>
      <c r="I27" s="22"/>
      <c r="J27" s="23" t="s">
        <v>330</v>
      </c>
      <c r="K27" s="22"/>
    </row>
    <row r="28" spans="1:11" ht="18" customHeight="1" x14ac:dyDescent="0.25">
      <c r="A28" s="17"/>
      <c r="B28" s="24" t="s">
        <v>13</v>
      </c>
      <c r="C28" s="22"/>
      <c r="D28" s="22"/>
      <c r="E28" s="20">
        <v>2410000</v>
      </c>
      <c r="F28" s="20">
        <v>1815666.5</v>
      </c>
      <c r="G28" s="20">
        <f t="shared" si="1"/>
        <v>75.338858921161815</v>
      </c>
      <c r="H28" s="25"/>
      <c r="I28" s="22"/>
      <c r="J28" s="22"/>
      <c r="K28" s="22"/>
    </row>
    <row r="29" spans="1:11" ht="18" customHeight="1" x14ac:dyDescent="0.25">
      <c r="A29" s="17"/>
      <c r="B29" s="26" t="s">
        <v>19</v>
      </c>
      <c r="C29" s="22"/>
      <c r="D29" s="22"/>
      <c r="E29" s="22"/>
      <c r="F29" s="22"/>
      <c r="G29" s="22"/>
      <c r="H29" s="25"/>
      <c r="I29" s="22"/>
      <c r="J29" s="22"/>
      <c r="K29" s="22"/>
    </row>
    <row r="30" spans="1:11" ht="168" customHeight="1" x14ac:dyDescent="0.25">
      <c r="A30" s="17">
        <v>7</v>
      </c>
      <c r="B30" s="18" t="s">
        <v>266</v>
      </c>
      <c r="C30" s="17" t="s">
        <v>143</v>
      </c>
      <c r="D30" s="20" t="s">
        <v>16</v>
      </c>
      <c r="E30" s="20">
        <f>E31</f>
        <v>450000</v>
      </c>
      <c r="F30" s="20">
        <f>F31</f>
        <v>450000</v>
      </c>
      <c r="G30" s="20">
        <f t="shared" ref="G30:G41" si="2">F30/E30*100</f>
        <v>100</v>
      </c>
      <c r="H30" s="27">
        <v>100</v>
      </c>
      <c r="I30" s="22"/>
      <c r="J30" s="23" t="s">
        <v>330</v>
      </c>
      <c r="K30" s="22"/>
    </row>
    <row r="31" spans="1:11" ht="18" customHeight="1" x14ac:dyDescent="0.25">
      <c r="A31" s="17"/>
      <c r="B31" s="24" t="s">
        <v>13</v>
      </c>
      <c r="C31" s="22"/>
      <c r="D31" s="22"/>
      <c r="E31" s="20">
        <v>450000</v>
      </c>
      <c r="F31" s="20">
        <v>450000</v>
      </c>
      <c r="G31" s="20">
        <f t="shared" si="2"/>
        <v>100</v>
      </c>
      <c r="H31" s="25"/>
      <c r="I31" s="22"/>
      <c r="J31" s="22"/>
      <c r="K31" s="22"/>
    </row>
    <row r="32" spans="1:11" ht="146.25" customHeight="1" x14ac:dyDescent="0.25">
      <c r="A32" s="17">
        <v>8</v>
      </c>
      <c r="B32" s="18" t="s">
        <v>265</v>
      </c>
      <c r="C32" s="17" t="s">
        <v>143</v>
      </c>
      <c r="D32" s="19" t="s">
        <v>16</v>
      </c>
      <c r="E32" s="20">
        <f>E33</f>
        <v>321950</v>
      </c>
      <c r="F32" s="20">
        <f>F33</f>
        <v>230000</v>
      </c>
      <c r="G32" s="20">
        <f t="shared" si="2"/>
        <v>71.439664544183884</v>
      </c>
      <c r="H32" s="27">
        <v>100</v>
      </c>
      <c r="I32" s="22"/>
      <c r="J32" s="23" t="s">
        <v>330</v>
      </c>
      <c r="K32" s="22"/>
    </row>
    <row r="33" spans="1:11" ht="19.5" customHeight="1" x14ac:dyDescent="0.25">
      <c r="A33" s="17"/>
      <c r="B33" s="24" t="s">
        <v>13</v>
      </c>
      <c r="C33" s="22"/>
      <c r="D33" s="22"/>
      <c r="E33" s="20">
        <v>321950</v>
      </c>
      <c r="F33" s="20">
        <v>230000</v>
      </c>
      <c r="G33" s="20">
        <f t="shared" si="2"/>
        <v>71.439664544183884</v>
      </c>
      <c r="H33" s="25"/>
      <c r="I33" s="22"/>
      <c r="J33" s="22"/>
      <c r="K33" s="22"/>
    </row>
    <row r="34" spans="1:11" ht="64.5" customHeight="1" x14ac:dyDescent="0.25">
      <c r="A34" s="17">
        <v>9</v>
      </c>
      <c r="B34" s="18" t="s">
        <v>264</v>
      </c>
      <c r="C34" s="17" t="s">
        <v>143</v>
      </c>
      <c r="D34" s="19" t="s">
        <v>16</v>
      </c>
      <c r="E34" s="20">
        <f>E35</f>
        <v>260000</v>
      </c>
      <c r="F34" s="20">
        <f>F35</f>
        <v>305107</v>
      </c>
      <c r="G34" s="20">
        <f t="shared" si="2"/>
        <v>117.34884615384615</v>
      </c>
      <c r="H34" s="27">
        <v>100</v>
      </c>
      <c r="I34" s="22"/>
      <c r="J34" s="23" t="s">
        <v>330</v>
      </c>
      <c r="K34" s="22"/>
    </row>
    <row r="35" spans="1:11" ht="18.75" customHeight="1" x14ac:dyDescent="0.25">
      <c r="A35" s="17"/>
      <c r="B35" s="26" t="s">
        <v>19</v>
      </c>
      <c r="C35" s="22"/>
      <c r="D35" s="22"/>
      <c r="E35" s="20">
        <v>260000</v>
      </c>
      <c r="F35" s="20">
        <v>305107</v>
      </c>
      <c r="G35" s="20">
        <f t="shared" si="2"/>
        <v>117.34884615384615</v>
      </c>
      <c r="H35" s="25"/>
      <c r="I35" s="22"/>
      <c r="J35" s="22"/>
      <c r="K35" s="22"/>
    </row>
    <row r="36" spans="1:11" ht="18.75" customHeight="1" x14ac:dyDescent="0.25">
      <c r="A36" s="17"/>
      <c r="B36" s="28" t="s">
        <v>54</v>
      </c>
      <c r="C36" s="22"/>
      <c r="D36" s="22"/>
      <c r="E36" s="29">
        <f>E37+E38</f>
        <v>4876950</v>
      </c>
      <c r="F36" s="29">
        <f>F37+F38</f>
        <v>3892852.3</v>
      </c>
      <c r="G36" s="20">
        <f t="shared" si="2"/>
        <v>79.821451932047694</v>
      </c>
      <c r="H36" s="25"/>
      <c r="I36" s="22"/>
      <c r="J36" s="22"/>
      <c r="K36" s="22"/>
    </row>
    <row r="37" spans="1:11" ht="18.75" customHeight="1" x14ac:dyDescent="0.25">
      <c r="A37" s="17"/>
      <c r="B37" s="24" t="s">
        <v>13</v>
      </c>
      <c r="C37" s="22"/>
      <c r="D37" s="22"/>
      <c r="E37" s="20">
        <f>E33+E31+E28+E26+E24</f>
        <v>4616950</v>
      </c>
      <c r="F37" s="20">
        <f>F33+F31+F28+F26+F24</f>
        <v>3587745.3</v>
      </c>
      <c r="G37" s="20">
        <f t="shared" si="2"/>
        <v>77.708125494103243</v>
      </c>
      <c r="H37" s="25"/>
      <c r="I37" s="22"/>
      <c r="J37" s="22"/>
      <c r="K37" s="22"/>
    </row>
    <row r="38" spans="1:11" ht="23.25" customHeight="1" x14ac:dyDescent="0.25">
      <c r="A38" s="17"/>
      <c r="B38" s="26" t="s">
        <v>19</v>
      </c>
      <c r="C38" s="22"/>
      <c r="D38" s="22"/>
      <c r="E38" s="20">
        <f>E35</f>
        <v>260000</v>
      </c>
      <c r="F38" s="20">
        <f>F35</f>
        <v>305107</v>
      </c>
      <c r="G38" s="20">
        <f t="shared" si="2"/>
        <v>117.34884615384615</v>
      </c>
      <c r="H38" s="25"/>
      <c r="I38" s="22"/>
      <c r="J38" s="22"/>
      <c r="K38" s="22"/>
    </row>
    <row r="39" spans="1:11" ht="22.5" customHeight="1" x14ac:dyDescent="0.25">
      <c r="A39" s="17"/>
      <c r="B39" s="31" t="s">
        <v>73</v>
      </c>
      <c r="C39" s="22"/>
      <c r="D39" s="22"/>
      <c r="E39" s="29">
        <f>E40+E41</f>
        <v>14683050</v>
      </c>
      <c r="F39" s="29">
        <f>F40+F41</f>
        <v>20582157.300000001</v>
      </c>
      <c r="G39" s="29">
        <f t="shared" si="2"/>
        <v>140.17630737483015</v>
      </c>
      <c r="H39" s="25"/>
      <c r="I39" s="22"/>
      <c r="J39" s="22"/>
      <c r="K39" s="22"/>
    </row>
    <row r="40" spans="1:11" ht="18.75" customHeight="1" x14ac:dyDescent="0.25">
      <c r="A40" s="17"/>
      <c r="B40" s="32" t="s">
        <v>13</v>
      </c>
      <c r="C40" s="22"/>
      <c r="D40" s="22"/>
      <c r="E40" s="20">
        <f>E37+E19</f>
        <v>11966950</v>
      </c>
      <c r="F40" s="20">
        <f>F37+F19</f>
        <v>10827745.300000001</v>
      </c>
      <c r="G40" s="20">
        <f t="shared" si="2"/>
        <v>90.480408959676453</v>
      </c>
      <c r="H40" s="25"/>
      <c r="I40" s="22"/>
      <c r="J40" s="22"/>
      <c r="K40" s="22"/>
    </row>
    <row r="41" spans="1:11" ht="16.5" x14ac:dyDescent="0.25">
      <c r="A41" s="17"/>
      <c r="B41" s="32" t="s">
        <v>144</v>
      </c>
      <c r="C41" s="17"/>
      <c r="D41" s="17"/>
      <c r="E41" s="20">
        <f>E20+E38</f>
        <v>2716100</v>
      </c>
      <c r="F41" s="20">
        <f>F20+F38</f>
        <v>9754412</v>
      </c>
      <c r="G41" s="20">
        <f t="shared" si="2"/>
        <v>359.13302161186994</v>
      </c>
      <c r="H41" s="27"/>
      <c r="I41" s="20"/>
      <c r="J41" s="17"/>
      <c r="K41" s="17"/>
    </row>
    <row r="42" spans="1:11" ht="16.5" x14ac:dyDescent="0.25">
      <c r="A42" s="17"/>
      <c r="B42" s="32"/>
      <c r="C42" s="17"/>
      <c r="D42" s="17"/>
      <c r="E42" s="17"/>
      <c r="F42" s="17"/>
      <c r="G42" s="17"/>
      <c r="H42" s="27"/>
      <c r="I42" s="17"/>
      <c r="J42" s="17"/>
      <c r="K42" s="17"/>
    </row>
    <row r="43" spans="1:11" ht="33.75" customHeight="1" x14ac:dyDescent="0.25">
      <c r="A43" s="639" t="s">
        <v>336</v>
      </c>
      <c r="B43" s="639"/>
      <c r="C43" s="639"/>
      <c r="D43" s="639"/>
      <c r="E43" s="639"/>
      <c r="F43" s="639"/>
      <c r="G43" s="639"/>
      <c r="H43" s="639"/>
      <c r="I43" s="639"/>
      <c r="J43" s="639"/>
      <c r="K43" s="639"/>
    </row>
    <row r="44" spans="1:11" ht="33.75" customHeight="1" x14ac:dyDescent="0.25">
      <c r="A44" s="638" t="s">
        <v>60</v>
      </c>
      <c r="B44" s="638"/>
      <c r="C44" s="638"/>
      <c r="D44" s="638"/>
      <c r="E44" s="638"/>
      <c r="F44" s="638"/>
      <c r="G44" s="638"/>
      <c r="H44" s="638"/>
      <c r="I44" s="638"/>
      <c r="J44" s="638"/>
      <c r="K44" s="638"/>
    </row>
    <row r="45" spans="1:11" ht="63.75" customHeight="1" x14ac:dyDescent="0.25">
      <c r="A45" s="17">
        <v>10</v>
      </c>
      <c r="B45" s="18" t="s">
        <v>61</v>
      </c>
      <c r="C45" s="17" t="s">
        <v>14</v>
      </c>
      <c r="D45" s="19" t="s">
        <v>16</v>
      </c>
      <c r="E45" s="20">
        <v>89900</v>
      </c>
      <c r="F45" s="17">
        <v>88508.75</v>
      </c>
      <c r="G45" s="20">
        <f t="shared" ref="G45:G50" si="3">F45/E45*100</f>
        <v>98.452447163515018</v>
      </c>
      <c r="H45" s="27">
        <v>100</v>
      </c>
      <c r="I45" s="17"/>
      <c r="J45" s="23" t="s">
        <v>330</v>
      </c>
      <c r="K45" s="17"/>
    </row>
    <row r="46" spans="1:11" ht="23.25" customHeight="1" x14ac:dyDescent="0.25">
      <c r="A46" s="17"/>
      <c r="B46" s="24" t="s">
        <v>13</v>
      </c>
      <c r="C46" s="17"/>
      <c r="D46" s="17"/>
      <c r="E46" s="20">
        <v>89900</v>
      </c>
      <c r="F46" s="17">
        <v>88508.76</v>
      </c>
      <c r="G46" s="20">
        <f t="shared" si="3"/>
        <v>98.452458286985532</v>
      </c>
      <c r="H46" s="27"/>
      <c r="I46" s="17"/>
      <c r="J46" s="17"/>
      <c r="K46" s="17"/>
    </row>
    <row r="47" spans="1:11" ht="66" customHeight="1" x14ac:dyDescent="0.25">
      <c r="A47" s="17">
        <v>11</v>
      </c>
      <c r="B47" s="18" t="s">
        <v>63</v>
      </c>
      <c r="C47" s="17" t="s">
        <v>14</v>
      </c>
      <c r="D47" s="19" t="s">
        <v>16</v>
      </c>
      <c r="E47" s="30">
        <v>450000</v>
      </c>
      <c r="F47" s="30">
        <v>251596.38</v>
      </c>
      <c r="G47" s="20">
        <f t="shared" si="3"/>
        <v>55.910306666666663</v>
      </c>
      <c r="H47" s="27">
        <v>56</v>
      </c>
      <c r="I47" s="17" t="s">
        <v>337</v>
      </c>
      <c r="J47" s="23" t="s">
        <v>330</v>
      </c>
      <c r="K47" s="18" t="s">
        <v>338</v>
      </c>
    </row>
    <row r="48" spans="1:11" ht="27" customHeight="1" x14ac:dyDescent="0.25">
      <c r="A48" s="17"/>
      <c r="B48" s="24" t="s">
        <v>13</v>
      </c>
      <c r="C48" s="17"/>
      <c r="D48" s="17"/>
      <c r="E48" s="30">
        <v>450000</v>
      </c>
      <c r="F48" s="30">
        <v>251596.38</v>
      </c>
      <c r="G48" s="20">
        <f t="shared" si="3"/>
        <v>55.910306666666663</v>
      </c>
      <c r="H48" s="27"/>
      <c r="I48" s="17"/>
      <c r="J48" s="17"/>
      <c r="K48" s="17"/>
    </row>
    <row r="49" spans="1:11" ht="18" customHeight="1" x14ac:dyDescent="0.25">
      <c r="A49" s="17"/>
      <c r="B49" s="28" t="s">
        <v>54</v>
      </c>
      <c r="C49" s="17"/>
      <c r="D49" s="17"/>
      <c r="E49" s="29">
        <f>E45+E47</f>
        <v>539900</v>
      </c>
      <c r="F49" s="29">
        <f>F45+F47</f>
        <v>340105.13</v>
      </c>
      <c r="G49" s="29">
        <f t="shared" si="3"/>
        <v>62.994097055010187</v>
      </c>
      <c r="H49" s="27"/>
      <c r="I49" s="17"/>
      <c r="J49" s="17"/>
      <c r="K49" s="17"/>
    </row>
    <row r="50" spans="1:11" ht="21" customHeight="1" x14ac:dyDescent="0.25">
      <c r="A50" s="17"/>
      <c r="B50" s="24" t="s">
        <v>13</v>
      </c>
      <c r="C50" s="17"/>
      <c r="D50" s="17"/>
      <c r="E50" s="20">
        <f>E46+E48</f>
        <v>539900</v>
      </c>
      <c r="F50" s="20">
        <f>F46+F48</f>
        <v>340105.14</v>
      </c>
      <c r="G50" s="20">
        <f t="shared" si="3"/>
        <v>62.994098907205043</v>
      </c>
      <c r="H50" s="27"/>
      <c r="I50" s="17"/>
      <c r="J50" s="17"/>
      <c r="K50" s="17"/>
    </row>
    <row r="51" spans="1:11" ht="24" customHeight="1" x14ac:dyDescent="0.25">
      <c r="A51" s="638" t="s">
        <v>62</v>
      </c>
      <c r="B51" s="638"/>
      <c r="C51" s="638"/>
      <c r="D51" s="638"/>
      <c r="E51" s="638"/>
      <c r="F51" s="638"/>
      <c r="G51" s="638"/>
      <c r="H51" s="638"/>
      <c r="I51" s="638"/>
      <c r="J51" s="638"/>
      <c r="K51" s="638"/>
    </row>
    <row r="52" spans="1:11" ht="99.75" customHeight="1" x14ac:dyDescent="0.25">
      <c r="A52" s="17">
        <v>12</v>
      </c>
      <c r="B52" s="18" t="s">
        <v>65</v>
      </c>
      <c r="C52" s="17" t="s">
        <v>14</v>
      </c>
      <c r="D52" s="19" t="s">
        <v>57</v>
      </c>
      <c r="E52" s="20">
        <v>50000</v>
      </c>
      <c r="F52" s="20">
        <v>47289.5</v>
      </c>
      <c r="G52" s="20">
        <f>F52/E52*100</f>
        <v>94.579000000000008</v>
      </c>
      <c r="H52" s="27">
        <v>100</v>
      </c>
      <c r="I52" s="17"/>
      <c r="J52" s="23" t="s">
        <v>330</v>
      </c>
      <c r="K52" s="17"/>
    </row>
    <row r="53" spans="1:11" ht="24.75" customHeight="1" x14ac:dyDescent="0.25">
      <c r="A53" s="17"/>
      <c r="B53" s="24" t="s">
        <v>13</v>
      </c>
      <c r="C53" s="17"/>
      <c r="D53" s="17"/>
      <c r="E53" s="20">
        <v>50000</v>
      </c>
      <c r="F53" s="20">
        <v>47289.5</v>
      </c>
      <c r="G53" s="20">
        <f>F53/E53*100</f>
        <v>94.579000000000008</v>
      </c>
      <c r="H53" s="27"/>
      <c r="I53" s="17"/>
      <c r="J53" s="17"/>
      <c r="K53" s="17"/>
    </row>
    <row r="54" spans="1:11" ht="21.75" customHeight="1" x14ac:dyDescent="0.25">
      <c r="A54" s="17"/>
      <c r="B54" s="28" t="s">
        <v>54</v>
      </c>
      <c r="C54" s="17"/>
      <c r="D54" s="17"/>
      <c r="E54" s="29">
        <v>50000</v>
      </c>
      <c r="F54" s="29">
        <v>47289.5</v>
      </c>
      <c r="G54" s="29">
        <f t="shared" ref="G54:G70" si="4">F54/E54*100</f>
        <v>94.579000000000008</v>
      </c>
      <c r="H54" s="27"/>
      <c r="I54" s="17"/>
      <c r="J54" s="17"/>
      <c r="K54" s="17"/>
    </row>
    <row r="55" spans="1:11" ht="21.75" customHeight="1" x14ac:dyDescent="0.25">
      <c r="A55" s="17"/>
      <c r="B55" s="24" t="s">
        <v>13</v>
      </c>
      <c r="C55" s="17"/>
      <c r="D55" s="17"/>
      <c r="E55" s="20">
        <v>50000</v>
      </c>
      <c r="F55" s="20">
        <v>47289.5</v>
      </c>
      <c r="G55" s="20">
        <f t="shared" si="4"/>
        <v>94.579000000000008</v>
      </c>
      <c r="H55" s="27"/>
      <c r="I55" s="17"/>
      <c r="J55" s="17"/>
      <c r="K55" s="17"/>
    </row>
    <row r="56" spans="1:11" ht="33.75" customHeight="1" x14ac:dyDescent="0.25">
      <c r="A56" s="638" t="s">
        <v>64</v>
      </c>
      <c r="B56" s="638"/>
      <c r="C56" s="638"/>
      <c r="D56" s="638"/>
      <c r="E56" s="638"/>
      <c r="F56" s="638"/>
      <c r="G56" s="638"/>
      <c r="H56" s="638"/>
      <c r="I56" s="638"/>
      <c r="J56" s="638"/>
      <c r="K56" s="638"/>
    </row>
    <row r="57" spans="1:11" ht="72.75" customHeight="1" x14ac:dyDescent="0.25">
      <c r="A57" s="17">
        <v>13</v>
      </c>
      <c r="B57" s="18" t="s">
        <v>66</v>
      </c>
      <c r="C57" s="17" t="s">
        <v>14</v>
      </c>
      <c r="D57" s="19" t="s">
        <v>16</v>
      </c>
      <c r="E57" s="33">
        <v>15000</v>
      </c>
      <c r="F57" s="33">
        <v>16810.11</v>
      </c>
      <c r="G57" s="20">
        <f t="shared" si="4"/>
        <v>112.06739999999999</v>
      </c>
      <c r="H57" s="27">
        <v>100</v>
      </c>
      <c r="I57" s="17"/>
      <c r="J57" s="23" t="s">
        <v>330</v>
      </c>
      <c r="K57" s="17"/>
    </row>
    <row r="58" spans="1:11" ht="23.25" customHeight="1" x14ac:dyDescent="0.25">
      <c r="A58" s="17"/>
      <c r="B58" s="24" t="s">
        <v>53</v>
      </c>
      <c r="C58" s="17"/>
      <c r="D58" s="17"/>
      <c r="E58" s="33">
        <v>15000</v>
      </c>
      <c r="F58" s="33">
        <v>16810.11</v>
      </c>
      <c r="G58" s="20">
        <f t="shared" si="4"/>
        <v>112.06739999999999</v>
      </c>
      <c r="H58" s="27"/>
      <c r="I58" s="17"/>
      <c r="J58" s="17"/>
      <c r="K58" s="17"/>
    </row>
    <row r="59" spans="1:11" ht="18" customHeight="1" x14ac:dyDescent="0.25">
      <c r="A59" s="17"/>
      <c r="B59" s="28" t="s">
        <v>54</v>
      </c>
      <c r="C59" s="17"/>
      <c r="D59" s="17"/>
      <c r="E59" s="34">
        <v>15000</v>
      </c>
      <c r="F59" s="34">
        <v>16810.11</v>
      </c>
      <c r="G59" s="29">
        <f t="shared" si="4"/>
        <v>112.06739999999999</v>
      </c>
      <c r="H59" s="27"/>
      <c r="I59" s="17"/>
      <c r="J59" s="17"/>
      <c r="K59" s="17"/>
    </row>
    <row r="60" spans="1:11" ht="23.25" customHeight="1" x14ac:dyDescent="0.25">
      <c r="A60" s="17"/>
      <c r="B60" s="24" t="s">
        <v>53</v>
      </c>
      <c r="C60" s="17"/>
      <c r="D60" s="17"/>
      <c r="E60" s="33">
        <v>15000</v>
      </c>
      <c r="F60" s="33">
        <v>16810.11</v>
      </c>
      <c r="G60" s="20">
        <f t="shared" si="4"/>
        <v>112.06739999999999</v>
      </c>
      <c r="H60" s="27"/>
      <c r="I60" s="17"/>
      <c r="J60" s="17"/>
      <c r="K60" s="17"/>
    </row>
    <row r="61" spans="1:11" ht="23.25" customHeight="1" x14ac:dyDescent="0.25">
      <c r="A61" s="638" t="s">
        <v>67</v>
      </c>
      <c r="B61" s="638"/>
      <c r="C61" s="638"/>
      <c r="D61" s="638"/>
      <c r="E61" s="638"/>
      <c r="F61" s="638"/>
      <c r="G61" s="638"/>
      <c r="H61" s="638"/>
      <c r="I61" s="638"/>
      <c r="J61" s="638"/>
      <c r="K61" s="638"/>
    </row>
    <row r="62" spans="1:11" ht="111.75" customHeight="1" x14ac:dyDescent="0.25">
      <c r="A62" s="17">
        <v>14</v>
      </c>
      <c r="B62" s="18" t="s">
        <v>68</v>
      </c>
      <c r="C62" s="17" t="s">
        <v>14</v>
      </c>
      <c r="D62" s="19" t="s">
        <v>16</v>
      </c>
      <c r="E62" s="33">
        <v>472000</v>
      </c>
      <c r="F62" s="33">
        <v>300710.58</v>
      </c>
      <c r="G62" s="20">
        <f t="shared" si="4"/>
        <v>63.709868644067804</v>
      </c>
      <c r="H62" s="27">
        <v>64</v>
      </c>
      <c r="I62" s="17" t="s">
        <v>337</v>
      </c>
      <c r="J62" s="23" t="s">
        <v>330</v>
      </c>
      <c r="K62" s="18" t="s">
        <v>338</v>
      </c>
    </row>
    <row r="63" spans="1:11" ht="23.25" customHeight="1" x14ac:dyDescent="0.25">
      <c r="A63" s="17"/>
      <c r="B63" s="24" t="s">
        <v>13</v>
      </c>
      <c r="C63" s="17"/>
      <c r="D63" s="17"/>
      <c r="E63" s="33">
        <v>472000</v>
      </c>
      <c r="F63" s="35">
        <v>300710.58</v>
      </c>
      <c r="G63" s="20">
        <f t="shared" si="4"/>
        <v>63.709868644067804</v>
      </c>
      <c r="H63" s="27"/>
      <c r="I63" s="17"/>
      <c r="J63" s="17"/>
      <c r="K63" s="17"/>
    </row>
    <row r="64" spans="1:11" ht="23.25" customHeight="1" x14ac:dyDescent="0.25">
      <c r="A64" s="17"/>
      <c r="B64" s="28" t="s">
        <v>54</v>
      </c>
      <c r="C64" s="17"/>
      <c r="D64" s="17"/>
      <c r="E64" s="34">
        <v>472000</v>
      </c>
      <c r="F64" s="34">
        <v>300710.58</v>
      </c>
      <c r="G64" s="29">
        <f t="shared" si="4"/>
        <v>63.709868644067804</v>
      </c>
      <c r="H64" s="27"/>
      <c r="I64" s="17"/>
      <c r="J64" s="17"/>
      <c r="K64" s="17"/>
    </row>
    <row r="65" spans="1:11" ht="23.25" customHeight="1" x14ac:dyDescent="0.25">
      <c r="A65" s="17"/>
      <c r="B65" s="24" t="s">
        <v>13</v>
      </c>
      <c r="C65" s="17"/>
      <c r="D65" s="17"/>
      <c r="E65" s="33">
        <v>472000</v>
      </c>
      <c r="F65" s="33">
        <v>300710.58</v>
      </c>
      <c r="G65" s="20">
        <f t="shared" si="4"/>
        <v>63.709868644067804</v>
      </c>
      <c r="H65" s="27"/>
      <c r="I65" s="17"/>
      <c r="J65" s="17"/>
      <c r="K65" s="17"/>
    </row>
    <row r="66" spans="1:11" ht="23.25" customHeight="1" x14ac:dyDescent="0.25">
      <c r="A66" s="638" t="s">
        <v>69</v>
      </c>
      <c r="B66" s="638"/>
      <c r="C66" s="638"/>
      <c r="D66" s="638"/>
      <c r="E66" s="638"/>
      <c r="F66" s="638"/>
      <c r="G66" s="638"/>
      <c r="H66" s="638"/>
      <c r="I66" s="638"/>
      <c r="J66" s="638"/>
      <c r="K66" s="638"/>
    </row>
    <row r="67" spans="1:11" ht="65.25" customHeight="1" x14ac:dyDescent="0.25">
      <c r="A67" s="17">
        <v>15</v>
      </c>
      <c r="B67" s="18" t="s">
        <v>70</v>
      </c>
      <c r="C67" s="17" t="s">
        <v>14</v>
      </c>
      <c r="D67" s="19" t="s">
        <v>16</v>
      </c>
      <c r="E67" s="33">
        <v>7500</v>
      </c>
      <c r="F67" s="33">
        <v>7418.48</v>
      </c>
      <c r="G67" s="20">
        <f t="shared" si="4"/>
        <v>98.913066666666666</v>
      </c>
      <c r="H67" s="27">
        <v>100</v>
      </c>
      <c r="I67" s="17"/>
      <c r="J67" s="23" t="s">
        <v>330</v>
      </c>
      <c r="K67" s="17"/>
    </row>
    <row r="68" spans="1:11" ht="19.5" customHeight="1" x14ac:dyDescent="0.25">
      <c r="A68" s="17"/>
      <c r="B68" s="24" t="s">
        <v>13</v>
      </c>
      <c r="C68" s="17"/>
      <c r="D68" s="17"/>
      <c r="E68" s="33">
        <v>7500</v>
      </c>
      <c r="F68" s="33">
        <v>7418.48</v>
      </c>
      <c r="G68" s="20">
        <f t="shared" si="4"/>
        <v>98.913066666666666</v>
      </c>
      <c r="H68" s="27"/>
      <c r="I68" s="17"/>
      <c r="J68" s="17"/>
      <c r="K68" s="17"/>
    </row>
    <row r="69" spans="1:11" ht="51.75" customHeight="1" x14ac:dyDescent="0.25">
      <c r="A69" s="17">
        <v>16</v>
      </c>
      <c r="B69" s="18" t="s">
        <v>71</v>
      </c>
      <c r="C69" s="17" t="s">
        <v>14</v>
      </c>
      <c r="D69" s="19" t="s">
        <v>16</v>
      </c>
      <c r="E69" s="33">
        <v>10051.9</v>
      </c>
      <c r="F69" s="33">
        <v>10038</v>
      </c>
      <c r="G69" s="20">
        <f t="shared" si="4"/>
        <v>99.861717685213748</v>
      </c>
      <c r="H69" s="27">
        <v>100</v>
      </c>
      <c r="I69" s="17"/>
      <c r="J69" s="23" t="s">
        <v>330</v>
      </c>
      <c r="K69" s="17"/>
    </row>
    <row r="70" spans="1:11" ht="20.25" customHeight="1" x14ac:dyDescent="0.25">
      <c r="A70" s="17"/>
      <c r="B70" s="24" t="s">
        <v>13</v>
      </c>
      <c r="C70" s="17"/>
      <c r="D70" s="17"/>
      <c r="E70" s="33">
        <v>10051.9</v>
      </c>
      <c r="F70" s="33">
        <v>10038</v>
      </c>
      <c r="G70" s="20">
        <f t="shared" si="4"/>
        <v>99.861717685213748</v>
      </c>
      <c r="H70" s="27"/>
      <c r="I70" s="17"/>
      <c r="J70" s="17"/>
      <c r="K70" s="17"/>
    </row>
    <row r="71" spans="1:11" ht="216" customHeight="1" x14ac:dyDescent="0.25">
      <c r="A71" s="17">
        <v>17</v>
      </c>
      <c r="B71" s="18" t="s">
        <v>72</v>
      </c>
      <c r="C71" s="17" t="s">
        <v>14</v>
      </c>
      <c r="D71" s="19" t="s">
        <v>16</v>
      </c>
      <c r="E71" s="20">
        <v>13500</v>
      </c>
      <c r="F71" s="33">
        <v>12632.93</v>
      </c>
      <c r="G71" s="20">
        <f>F71/E71*100</f>
        <v>93.577259259259264</v>
      </c>
      <c r="H71" s="27">
        <v>100</v>
      </c>
      <c r="I71" s="17"/>
      <c r="J71" s="23" t="s">
        <v>330</v>
      </c>
      <c r="K71" s="17"/>
    </row>
    <row r="72" spans="1:11" ht="23.25" customHeight="1" x14ac:dyDescent="0.25">
      <c r="A72" s="17"/>
      <c r="B72" s="24" t="s">
        <v>13</v>
      </c>
      <c r="C72" s="17"/>
      <c r="D72" s="17"/>
      <c r="E72" s="20">
        <v>13500</v>
      </c>
      <c r="F72" s="33">
        <v>12632.93</v>
      </c>
      <c r="G72" s="20">
        <f>F72/E72*100</f>
        <v>93.577259259259264</v>
      </c>
      <c r="H72" s="27"/>
      <c r="I72" s="17"/>
      <c r="J72" s="17"/>
      <c r="K72" s="17"/>
    </row>
    <row r="73" spans="1:11" ht="23.25" customHeight="1" x14ac:dyDescent="0.25">
      <c r="A73" s="17"/>
      <c r="B73" s="28" t="s">
        <v>54</v>
      </c>
      <c r="C73" s="17"/>
      <c r="D73" s="17"/>
      <c r="E73" s="34">
        <f>E67+E69+E71</f>
        <v>31051.9</v>
      </c>
      <c r="F73" s="34">
        <f>F67+F69+F71</f>
        <v>30089.41</v>
      </c>
      <c r="G73" s="20">
        <f>F73/E73*100</f>
        <v>96.900382907326119</v>
      </c>
      <c r="H73" s="27"/>
      <c r="I73" s="17"/>
      <c r="J73" s="17"/>
      <c r="K73" s="17"/>
    </row>
    <row r="74" spans="1:11" ht="23.25" customHeight="1" x14ac:dyDescent="0.25">
      <c r="A74" s="17"/>
      <c r="B74" s="24" t="s">
        <v>13</v>
      </c>
      <c r="C74" s="17"/>
      <c r="D74" s="17"/>
      <c r="E74" s="20">
        <f>E68+E70+E72</f>
        <v>31051.9</v>
      </c>
      <c r="F74" s="20">
        <f>F68+F70+F72</f>
        <v>30089.41</v>
      </c>
      <c r="G74" s="20">
        <f>F74/E74*100</f>
        <v>96.900382907326119</v>
      </c>
      <c r="H74" s="27"/>
      <c r="I74" s="17"/>
      <c r="J74" s="17"/>
      <c r="K74" s="17"/>
    </row>
    <row r="75" spans="1:11" ht="33.75" customHeight="1" x14ac:dyDescent="0.25">
      <c r="A75" s="638" t="s">
        <v>35</v>
      </c>
      <c r="B75" s="638"/>
      <c r="C75" s="638"/>
      <c r="D75" s="638"/>
      <c r="E75" s="638"/>
      <c r="F75" s="638"/>
      <c r="G75" s="638"/>
      <c r="H75" s="638"/>
      <c r="I75" s="638"/>
      <c r="J75" s="638"/>
      <c r="K75" s="638"/>
    </row>
    <row r="76" spans="1:11" ht="64.5" customHeight="1" x14ac:dyDescent="0.25">
      <c r="A76" s="17">
        <v>18</v>
      </c>
      <c r="B76" s="18" t="s">
        <v>46</v>
      </c>
      <c r="C76" s="1" t="s">
        <v>14</v>
      </c>
      <c r="D76" s="1" t="s">
        <v>44</v>
      </c>
      <c r="E76" s="36">
        <v>5000</v>
      </c>
      <c r="F76" s="36">
        <v>5000</v>
      </c>
      <c r="G76" s="17">
        <v>100</v>
      </c>
      <c r="H76" s="27">
        <v>100</v>
      </c>
      <c r="I76" s="17"/>
      <c r="J76" s="23" t="s">
        <v>330</v>
      </c>
      <c r="K76" s="17"/>
    </row>
    <row r="77" spans="1:11" ht="18.75" customHeight="1" x14ac:dyDescent="0.25">
      <c r="A77" s="17"/>
      <c r="B77" s="24" t="s">
        <v>13</v>
      </c>
      <c r="C77" s="17"/>
      <c r="D77" s="17"/>
      <c r="E77" s="36">
        <v>5000</v>
      </c>
      <c r="F77" s="36">
        <v>5000</v>
      </c>
      <c r="G77" s="17">
        <v>100</v>
      </c>
      <c r="H77" s="27"/>
      <c r="I77" s="17"/>
      <c r="J77" s="17"/>
      <c r="K77" s="17"/>
    </row>
    <row r="78" spans="1:11" s="38" customFormat="1" ht="97.5" customHeight="1" x14ac:dyDescent="0.25">
      <c r="A78" s="17">
        <v>19</v>
      </c>
      <c r="B78" s="18" t="s">
        <v>339</v>
      </c>
      <c r="C78" s="1" t="s">
        <v>14</v>
      </c>
      <c r="D78" s="1">
        <v>2016</v>
      </c>
      <c r="E78" s="36">
        <v>25000</v>
      </c>
      <c r="F78" s="36">
        <v>25000</v>
      </c>
      <c r="G78" s="17">
        <v>100</v>
      </c>
      <c r="H78" s="27">
        <v>100</v>
      </c>
      <c r="I78" s="17"/>
      <c r="J78" s="37" t="s">
        <v>340</v>
      </c>
      <c r="K78" s="17"/>
    </row>
    <row r="79" spans="1:11" ht="20.25" customHeight="1" x14ac:dyDescent="0.25">
      <c r="A79" s="17"/>
      <c r="B79" s="24" t="s">
        <v>13</v>
      </c>
      <c r="C79" s="17"/>
      <c r="D79" s="17"/>
      <c r="E79" s="36">
        <v>25000</v>
      </c>
      <c r="F79" s="36">
        <v>25000</v>
      </c>
      <c r="G79" s="17">
        <v>100</v>
      </c>
      <c r="H79" s="27"/>
      <c r="I79" s="17"/>
      <c r="J79" s="17"/>
      <c r="K79" s="17"/>
    </row>
    <row r="80" spans="1:11" s="38" customFormat="1" ht="84.75" customHeight="1" x14ac:dyDescent="0.25">
      <c r="A80" s="17">
        <v>20</v>
      </c>
      <c r="B80" s="18" t="s">
        <v>341</v>
      </c>
      <c r="C80" s="1" t="s">
        <v>14</v>
      </c>
      <c r="D80" s="1" t="s">
        <v>45</v>
      </c>
      <c r="E80" s="36">
        <v>11870</v>
      </c>
      <c r="F80" s="36">
        <v>11870</v>
      </c>
      <c r="G80" s="17">
        <v>100</v>
      </c>
      <c r="H80" s="27">
        <v>100</v>
      </c>
      <c r="I80" s="17"/>
      <c r="J80" s="23" t="s">
        <v>342</v>
      </c>
      <c r="K80" s="17"/>
    </row>
    <row r="81" spans="1:11" ht="21.75" customHeight="1" x14ac:dyDescent="0.25">
      <c r="A81" s="17"/>
      <c r="B81" s="24" t="s">
        <v>13</v>
      </c>
      <c r="C81" s="17"/>
      <c r="D81" s="17"/>
      <c r="E81" s="36">
        <v>11870</v>
      </c>
      <c r="F81" s="36">
        <v>11870</v>
      </c>
      <c r="G81" s="17">
        <v>100</v>
      </c>
      <c r="H81" s="27"/>
      <c r="I81" s="17"/>
      <c r="J81" s="17"/>
      <c r="K81" s="17"/>
    </row>
    <row r="82" spans="1:11" ht="70.5" customHeight="1" x14ac:dyDescent="0.25">
      <c r="A82" s="17">
        <v>21</v>
      </c>
      <c r="B82" s="18" t="s">
        <v>47</v>
      </c>
      <c r="C82" s="39" t="s">
        <v>48</v>
      </c>
      <c r="D82" s="1" t="s">
        <v>15</v>
      </c>
      <c r="E82" s="36">
        <v>49411.199999999997</v>
      </c>
      <c r="F82" s="36">
        <v>46418</v>
      </c>
      <c r="G82" s="27">
        <f>F82/E82*100</f>
        <v>93.942264102065934</v>
      </c>
      <c r="H82" s="27">
        <v>100</v>
      </c>
      <c r="I82" s="40"/>
      <c r="J82" s="23" t="s">
        <v>343</v>
      </c>
      <c r="K82" s="17"/>
    </row>
    <row r="83" spans="1:11" ht="23.25" customHeight="1" x14ac:dyDescent="0.25">
      <c r="A83" s="17"/>
      <c r="B83" s="24" t="s">
        <v>13</v>
      </c>
      <c r="C83" s="17"/>
      <c r="D83" s="17"/>
      <c r="E83" s="36">
        <v>49411.199999999997</v>
      </c>
      <c r="F83" s="36">
        <v>46418</v>
      </c>
      <c r="G83" s="27">
        <f>F83/E83*100</f>
        <v>93.942264102065934</v>
      </c>
      <c r="H83" s="27"/>
      <c r="I83" s="17"/>
      <c r="J83" s="17"/>
      <c r="K83" s="17"/>
    </row>
    <row r="84" spans="1:11" ht="117.75" customHeight="1" x14ac:dyDescent="0.25">
      <c r="A84" s="17">
        <v>22</v>
      </c>
      <c r="B84" s="18" t="s">
        <v>49</v>
      </c>
      <c r="C84" s="39" t="s">
        <v>50</v>
      </c>
      <c r="D84" s="1" t="s">
        <v>15</v>
      </c>
      <c r="E84" s="36">
        <v>25000</v>
      </c>
      <c r="F84" s="36">
        <v>25000</v>
      </c>
      <c r="G84" s="17">
        <v>100</v>
      </c>
      <c r="H84" s="27">
        <v>100</v>
      </c>
      <c r="I84" s="40"/>
      <c r="J84" s="23" t="s">
        <v>330</v>
      </c>
      <c r="K84" s="17"/>
    </row>
    <row r="85" spans="1:11" ht="22.5" customHeight="1" x14ac:dyDescent="0.25">
      <c r="A85" s="17"/>
      <c r="B85" s="24" t="s">
        <v>13</v>
      </c>
      <c r="C85" s="17"/>
      <c r="D85" s="17"/>
      <c r="E85" s="36">
        <v>25000</v>
      </c>
      <c r="F85" s="36">
        <v>25000</v>
      </c>
      <c r="G85" s="17">
        <v>100</v>
      </c>
      <c r="H85" s="27"/>
      <c r="I85" s="17"/>
      <c r="J85" s="17"/>
      <c r="K85" s="17"/>
    </row>
    <row r="86" spans="1:11" ht="84" customHeight="1" x14ac:dyDescent="0.25">
      <c r="A86" s="17">
        <v>23</v>
      </c>
      <c r="B86" s="18" t="s">
        <v>51</v>
      </c>
      <c r="C86" s="17" t="s">
        <v>50</v>
      </c>
      <c r="D86" s="1" t="s">
        <v>52</v>
      </c>
      <c r="E86" s="36">
        <v>30000</v>
      </c>
      <c r="F86" s="36">
        <v>60000</v>
      </c>
      <c r="G86" s="17">
        <f>F86/E86*100</f>
        <v>200</v>
      </c>
      <c r="H86" s="27">
        <v>100</v>
      </c>
      <c r="I86" s="40"/>
      <c r="J86" s="23" t="s">
        <v>344</v>
      </c>
      <c r="K86" s="17"/>
    </row>
    <row r="87" spans="1:11" ht="22.5" customHeight="1" x14ac:dyDescent="0.25">
      <c r="A87" s="17"/>
      <c r="B87" s="24" t="s">
        <v>13</v>
      </c>
      <c r="C87" s="17"/>
      <c r="D87" s="17"/>
      <c r="E87" s="36">
        <v>30000</v>
      </c>
      <c r="F87" s="36">
        <v>30000</v>
      </c>
      <c r="G87" s="17">
        <v>100</v>
      </c>
      <c r="H87" s="27">
        <v>100</v>
      </c>
      <c r="I87" s="17"/>
      <c r="J87" s="17"/>
      <c r="K87" s="17"/>
    </row>
    <row r="88" spans="1:11" ht="23.25" customHeight="1" x14ac:dyDescent="0.25">
      <c r="A88" s="17"/>
      <c r="B88" s="24" t="s">
        <v>53</v>
      </c>
      <c r="C88" s="17"/>
      <c r="D88" s="17"/>
      <c r="E88" s="41"/>
      <c r="F88" s="36">
        <v>30000</v>
      </c>
      <c r="G88" s="17"/>
      <c r="H88" s="27"/>
      <c r="I88" s="17"/>
      <c r="J88" s="17"/>
      <c r="K88" s="17"/>
    </row>
    <row r="89" spans="1:11" ht="21.75" customHeight="1" x14ac:dyDescent="0.25">
      <c r="A89" s="17"/>
      <c r="B89" s="28" t="s">
        <v>54</v>
      </c>
      <c r="C89" s="17"/>
      <c r="D89" s="17"/>
      <c r="E89" s="42">
        <f>E76+E78+E80+E82+E84+E86</f>
        <v>146281.20000000001</v>
      </c>
      <c r="F89" s="42">
        <f>F76+F78+F80+F82+F84+F86</f>
        <v>173288</v>
      </c>
      <c r="G89" s="43">
        <f>F89/E89*100</f>
        <v>118.46224942097821</v>
      </c>
      <c r="H89" s="27"/>
      <c r="I89" s="17"/>
      <c r="J89" s="17"/>
      <c r="K89" s="17"/>
    </row>
    <row r="90" spans="1:11" ht="18.75" customHeight="1" x14ac:dyDescent="0.25">
      <c r="A90" s="17"/>
      <c r="B90" s="24" t="s">
        <v>13</v>
      </c>
      <c r="C90" s="17"/>
      <c r="D90" s="17"/>
      <c r="E90" s="44">
        <f>E77+E79+E81+E83+E85+E87</f>
        <v>146281.20000000001</v>
      </c>
      <c r="F90" s="44">
        <f>F77+F79+F81+F83+F85+F87</f>
        <v>143288</v>
      </c>
      <c r="G90" s="30">
        <f>F90/E90*100</f>
        <v>97.95380404317163</v>
      </c>
      <c r="H90" s="27"/>
      <c r="I90" s="17"/>
      <c r="J90" s="17"/>
      <c r="K90" s="17"/>
    </row>
    <row r="91" spans="1:11" ht="27.75" customHeight="1" x14ac:dyDescent="0.25">
      <c r="A91" s="17"/>
      <c r="B91" s="24" t="s">
        <v>53</v>
      </c>
      <c r="C91" s="17"/>
      <c r="D91" s="17"/>
      <c r="E91" s="44"/>
      <c r="F91" s="44">
        <f>F88</f>
        <v>30000</v>
      </c>
      <c r="G91" s="40"/>
      <c r="H91" s="27"/>
      <c r="I91" s="17"/>
      <c r="J91" s="17"/>
      <c r="K91" s="17"/>
    </row>
    <row r="92" spans="1:11" ht="27.75" customHeight="1" x14ac:dyDescent="0.25">
      <c r="A92" s="638" t="s">
        <v>55</v>
      </c>
      <c r="B92" s="638"/>
      <c r="C92" s="638"/>
      <c r="D92" s="638"/>
      <c r="E92" s="638"/>
      <c r="F92" s="638"/>
      <c r="G92" s="638"/>
      <c r="H92" s="638"/>
      <c r="I92" s="638"/>
      <c r="J92" s="638"/>
      <c r="K92" s="638"/>
    </row>
    <row r="93" spans="1:11" ht="67.5" customHeight="1" x14ac:dyDescent="0.25">
      <c r="A93" s="17">
        <v>24</v>
      </c>
      <c r="B93" s="18" t="s">
        <v>56</v>
      </c>
      <c r="C93" s="1" t="s">
        <v>14</v>
      </c>
      <c r="D93" s="17" t="s">
        <v>57</v>
      </c>
      <c r="E93" s="45">
        <v>60000</v>
      </c>
      <c r="F93" s="45">
        <v>59369.279999999999</v>
      </c>
      <c r="G93" s="46">
        <f>F93/E93*100</f>
        <v>98.948800000000006</v>
      </c>
      <c r="H93" s="47">
        <v>100</v>
      </c>
      <c r="I93" s="48"/>
      <c r="J93" s="23" t="s">
        <v>344</v>
      </c>
      <c r="K93" s="17"/>
    </row>
    <row r="94" spans="1:11" ht="27.75" customHeight="1" x14ac:dyDescent="0.25">
      <c r="A94" s="17"/>
      <c r="B94" s="24" t="s">
        <v>13</v>
      </c>
      <c r="C94" s="17"/>
      <c r="D94" s="17"/>
      <c r="E94" s="45">
        <v>60000</v>
      </c>
      <c r="F94" s="45">
        <v>59369.279999999999</v>
      </c>
      <c r="G94" s="46">
        <f>F94/E94*100</f>
        <v>98.948800000000006</v>
      </c>
      <c r="H94" s="27"/>
      <c r="I94" s="17"/>
      <c r="J94" s="17"/>
      <c r="K94" s="17"/>
    </row>
    <row r="95" spans="1:11" ht="19.5" customHeight="1" x14ac:dyDescent="0.25">
      <c r="A95" s="17"/>
      <c r="B95" s="28" t="s">
        <v>54</v>
      </c>
      <c r="C95" s="17"/>
      <c r="D95" s="17"/>
      <c r="E95" s="49">
        <v>60000</v>
      </c>
      <c r="F95" s="49">
        <v>59369.279999999999</v>
      </c>
      <c r="G95" s="50">
        <f t="shared" ref="G95:G96" si="5">F95/E95*100</f>
        <v>98.948800000000006</v>
      </c>
      <c r="H95" s="27"/>
      <c r="I95" s="17"/>
      <c r="J95" s="17"/>
      <c r="K95" s="17"/>
    </row>
    <row r="96" spans="1:11" ht="17.25" customHeight="1" x14ac:dyDescent="0.25">
      <c r="A96" s="17"/>
      <c r="B96" s="24" t="s">
        <v>13</v>
      </c>
      <c r="C96" s="17"/>
      <c r="D96" s="17"/>
      <c r="E96" s="45">
        <v>60000</v>
      </c>
      <c r="F96" s="45">
        <v>59369.279999999999</v>
      </c>
      <c r="G96" s="46">
        <f t="shared" si="5"/>
        <v>98.948800000000006</v>
      </c>
      <c r="H96" s="27"/>
      <c r="I96" s="17"/>
      <c r="J96" s="17"/>
      <c r="K96" s="17"/>
    </row>
    <row r="97" spans="1:11" ht="30" customHeight="1" x14ac:dyDescent="0.25">
      <c r="A97" s="638" t="s">
        <v>58</v>
      </c>
      <c r="B97" s="638"/>
      <c r="C97" s="638"/>
      <c r="D97" s="638"/>
      <c r="E97" s="638"/>
      <c r="F97" s="638"/>
      <c r="G97" s="638"/>
      <c r="H97" s="638"/>
      <c r="I97" s="638"/>
      <c r="J97" s="638"/>
      <c r="K97" s="638"/>
    </row>
    <row r="98" spans="1:11" ht="105" customHeight="1" x14ac:dyDescent="0.25">
      <c r="A98" s="17">
        <v>25</v>
      </c>
      <c r="B98" s="18" t="s">
        <v>345</v>
      </c>
      <c r="C98" s="39" t="s">
        <v>14</v>
      </c>
      <c r="D98" s="17">
        <v>2016</v>
      </c>
      <c r="E98" s="45">
        <v>30000</v>
      </c>
      <c r="F98" s="45">
        <v>30000</v>
      </c>
      <c r="G98" s="1">
        <v>100</v>
      </c>
      <c r="H98" s="47">
        <v>100</v>
      </c>
      <c r="I98" s="48"/>
      <c r="J98" s="37" t="s">
        <v>340</v>
      </c>
      <c r="K98" s="17"/>
    </row>
    <row r="99" spans="1:11" ht="17.25" customHeight="1" x14ac:dyDescent="0.25">
      <c r="A99" s="17"/>
      <c r="B99" s="24" t="s">
        <v>13</v>
      </c>
      <c r="C99" s="17"/>
      <c r="D99" s="17"/>
      <c r="E99" s="45">
        <v>30000</v>
      </c>
      <c r="F99" s="45">
        <v>30000</v>
      </c>
      <c r="G99" s="1">
        <v>100</v>
      </c>
      <c r="H99" s="27"/>
      <c r="I99" s="17"/>
      <c r="J99" s="17"/>
      <c r="K99" s="17"/>
    </row>
    <row r="100" spans="1:11" ht="64.5" customHeight="1" x14ac:dyDescent="0.25">
      <c r="A100" s="17">
        <v>26</v>
      </c>
      <c r="B100" s="18" t="s">
        <v>59</v>
      </c>
      <c r="C100" s="39" t="s">
        <v>14</v>
      </c>
      <c r="D100" s="17" t="s">
        <v>44</v>
      </c>
      <c r="E100" s="45">
        <v>20000</v>
      </c>
      <c r="F100" s="45">
        <v>20000</v>
      </c>
      <c r="G100" s="1">
        <v>100</v>
      </c>
      <c r="H100" s="47">
        <v>100</v>
      </c>
      <c r="I100" s="48"/>
      <c r="J100" s="23" t="s">
        <v>330</v>
      </c>
      <c r="K100" s="17"/>
    </row>
    <row r="101" spans="1:11" ht="17.25" customHeight="1" x14ac:dyDescent="0.25">
      <c r="A101" s="17"/>
      <c r="B101" s="24" t="s">
        <v>13</v>
      </c>
      <c r="C101" s="17"/>
      <c r="D101" s="17"/>
      <c r="E101" s="45">
        <v>20000</v>
      </c>
      <c r="F101" s="45">
        <v>20000</v>
      </c>
      <c r="G101" s="1">
        <v>100</v>
      </c>
      <c r="H101" s="27"/>
      <c r="I101" s="17"/>
      <c r="J101" s="17"/>
      <c r="K101" s="17"/>
    </row>
    <row r="102" spans="1:11" ht="17.25" customHeight="1" x14ac:dyDescent="0.25">
      <c r="A102" s="17"/>
      <c r="B102" s="28" t="s">
        <v>54</v>
      </c>
      <c r="C102" s="17"/>
      <c r="D102" s="17"/>
      <c r="E102" s="49">
        <f>E98+E100</f>
        <v>50000</v>
      </c>
      <c r="F102" s="49">
        <f>F98+F100</f>
        <v>50000</v>
      </c>
      <c r="G102" s="51">
        <v>100</v>
      </c>
      <c r="H102" s="27"/>
      <c r="I102" s="17"/>
      <c r="J102" s="17"/>
      <c r="K102" s="17"/>
    </row>
    <row r="103" spans="1:11" ht="17.25" customHeight="1" x14ac:dyDescent="0.25">
      <c r="A103" s="17"/>
      <c r="B103" s="24" t="s">
        <v>13</v>
      </c>
      <c r="C103" s="17"/>
      <c r="D103" s="17"/>
      <c r="E103" s="45">
        <f>E99+E101</f>
        <v>50000</v>
      </c>
      <c r="F103" s="45">
        <f>F99+F101</f>
        <v>50000</v>
      </c>
      <c r="G103" s="1">
        <v>100</v>
      </c>
      <c r="H103" s="27"/>
      <c r="I103" s="17"/>
      <c r="J103" s="17"/>
      <c r="K103" s="17"/>
    </row>
    <row r="104" spans="1:11" s="38" customFormat="1" ht="84" customHeight="1" x14ac:dyDescent="0.25">
      <c r="A104" s="17">
        <v>27</v>
      </c>
      <c r="B104" s="18" t="s">
        <v>271</v>
      </c>
      <c r="C104" s="1" t="s">
        <v>14</v>
      </c>
      <c r="D104" s="17" t="s">
        <v>44</v>
      </c>
      <c r="E104" s="45">
        <v>13313409.6</v>
      </c>
      <c r="F104" s="45">
        <v>10454046.5</v>
      </c>
      <c r="G104" s="30">
        <f>F104/E104*100</f>
        <v>78.522683625688188</v>
      </c>
      <c r="H104" s="27"/>
      <c r="I104" s="17"/>
      <c r="J104" s="18" t="s">
        <v>346</v>
      </c>
      <c r="K104" s="17"/>
    </row>
    <row r="105" spans="1:11" ht="18.75" customHeight="1" x14ac:dyDescent="0.25">
      <c r="A105" s="17"/>
      <c r="B105" s="24" t="s">
        <v>13</v>
      </c>
      <c r="C105" s="39"/>
      <c r="D105" s="17"/>
      <c r="E105" s="45">
        <v>13313409.6</v>
      </c>
      <c r="F105" s="45">
        <v>10454046.5</v>
      </c>
      <c r="G105" s="30">
        <f>F105/E105*100</f>
        <v>78.522683625688188</v>
      </c>
      <c r="H105" s="27"/>
      <c r="I105" s="17"/>
      <c r="J105" s="18"/>
      <c r="K105" s="17"/>
    </row>
    <row r="106" spans="1:11" ht="18.75" customHeight="1" x14ac:dyDescent="0.25">
      <c r="A106" s="17"/>
      <c r="B106" s="31" t="s">
        <v>73</v>
      </c>
      <c r="C106" s="39"/>
      <c r="D106" s="17"/>
      <c r="E106" s="49">
        <f>E107+E108</f>
        <v>14677642.699999999</v>
      </c>
      <c r="F106" s="49">
        <f>F107+F108</f>
        <v>11471708.52</v>
      </c>
      <c r="G106" s="30">
        <f>F106/E106*100</f>
        <v>78.157703893418798</v>
      </c>
      <c r="H106" s="27"/>
      <c r="I106" s="17"/>
      <c r="J106" s="18"/>
      <c r="K106" s="17"/>
    </row>
    <row r="107" spans="1:11" ht="18.75" customHeight="1" x14ac:dyDescent="0.25">
      <c r="A107" s="17"/>
      <c r="B107" s="32" t="s">
        <v>13</v>
      </c>
      <c r="C107" s="39"/>
      <c r="D107" s="17"/>
      <c r="E107" s="45">
        <f>E50+E55+E65+E74+E90+E96+E103+E105</f>
        <v>14662642.699999999</v>
      </c>
      <c r="F107" s="45">
        <f>F50+F55+F65+F74+F90+F96+F103+F105</f>
        <v>11424898.41</v>
      </c>
      <c r="G107" s="30">
        <f>F107/E107*100</f>
        <v>77.918412415519072</v>
      </c>
      <c r="H107" s="27"/>
      <c r="I107" s="17"/>
      <c r="J107" s="18"/>
      <c r="K107" s="17"/>
    </row>
    <row r="108" spans="1:11" ht="18.75" customHeight="1" x14ac:dyDescent="0.25">
      <c r="A108" s="17"/>
      <c r="B108" s="32" t="s">
        <v>53</v>
      </c>
      <c r="C108" s="39"/>
      <c r="D108" s="17"/>
      <c r="E108" s="45">
        <f>E58+E88</f>
        <v>15000</v>
      </c>
      <c r="F108" s="45">
        <f>F58+F88</f>
        <v>46810.11</v>
      </c>
      <c r="G108" s="47">
        <f>F108/E108*100</f>
        <v>312.06740000000002</v>
      </c>
      <c r="H108" s="27"/>
      <c r="I108" s="17"/>
      <c r="J108" s="18"/>
      <c r="K108" s="17"/>
    </row>
    <row r="109" spans="1:11" ht="9" customHeight="1" x14ac:dyDescent="0.25">
      <c r="A109" s="17"/>
      <c r="B109" s="24"/>
      <c r="C109" s="22"/>
      <c r="D109" s="22"/>
      <c r="E109" s="22"/>
      <c r="F109" s="22"/>
      <c r="G109" s="22"/>
      <c r="H109" s="52"/>
      <c r="I109" s="24"/>
      <c r="J109" s="24"/>
      <c r="K109" s="24"/>
    </row>
    <row r="110" spans="1:11" ht="24" customHeight="1" x14ac:dyDescent="0.25">
      <c r="A110" s="639" t="s">
        <v>347</v>
      </c>
      <c r="B110" s="639"/>
      <c r="C110" s="639"/>
      <c r="D110" s="639"/>
      <c r="E110" s="639"/>
      <c r="F110" s="639"/>
      <c r="G110" s="639"/>
      <c r="H110" s="639"/>
      <c r="I110" s="639"/>
      <c r="J110" s="639"/>
      <c r="K110" s="639"/>
    </row>
    <row r="111" spans="1:11" ht="33.75" customHeight="1" x14ac:dyDescent="0.25">
      <c r="A111" s="638" t="s">
        <v>12</v>
      </c>
      <c r="B111" s="638"/>
      <c r="C111" s="638"/>
      <c r="D111" s="638"/>
      <c r="E111" s="638"/>
      <c r="F111" s="638"/>
      <c r="G111" s="638"/>
      <c r="H111" s="638"/>
      <c r="I111" s="638"/>
      <c r="J111" s="638"/>
      <c r="K111" s="638"/>
    </row>
    <row r="112" spans="1:11" s="38" customFormat="1" ht="231" customHeight="1" x14ac:dyDescent="0.25">
      <c r="A112" s="17">
        <v>28</v>
      </c>
      <c r="B112" s="18" t="s">
        <v>36</v>
      </c>
      <c r="C112" s="17" t="s">
        <v>14</v>
      </c>
      <c r="D112" s="17" t="s">
        <v>15</v>
      </c>
      <c r="E112" s="20">
        <v>13000</v>
      </c>
      <c r="F112" s="20">
        <v>12900</v>
      </c>
      <c r="G112" s="20">
        <v>99.2</v>
      </c>
      <c r="H112" s="47">
        <v>100</v>
      </c>
      <c r="I112" s="17"/>
      <c r="J112" s="23" t="s">
        <v>330</v>
      </c>
      <c r="K112" s="17"/>
    </row>
    <row r="113" spans="1:11" ht="19.5" customHeight="1" x14ac:dyDescent="0.25">
      <c r="A113" s="17"/>
      <c r="B113" s="24" t="s">
        <v>13</v>
      </c>
      <c r="C113" s="17"/>
      <c r="D113" s="17"/>
      <c r="E113" s="20">
        <v>13000</v>
      </c>
      <c r="F113" s="20">
        <v>12900</v>
      </c>
      <c r="G113" s="20">
        <v>99.2</v>
      </c>
      <c r="H113" s="47">
        <v>100</v>
      </c>
      <c r="I113" s="17"/>
      <c r="J113" s="17"/>
      <c r="K113" s="17"/>
    </row>
    <row r="114" spans="1:11" s="38" customFormat="1" ht="114" customHeight="1" x14ac:dyDescent="0.25">
      <c r="A114" s="17">
        <v>29</v>
      </c>
      <c r="B114" s="18" t="s">
        <v>37</v>
      </c>
      <c r="C114" s="17" t="s">
        <v>14</v>
      </c>
      <c r="D114" s="17" t="s">
        <v>16</v>
      </c>
      <c r="E114" s="20">
        <v>10000</v>
      </c>
      <c r="F114" s="20">
        <v>10000</v>
      </c>
      <c r="G114" s="1">
        <v>100</v>
      </c>
      <c r="H114" s="47">
        <v>100</v>
      </c>
      <c r="I114" s="17"/>
      <c r="J114" s="23" t="s">
        <v>330</v>
      </c>
      <c r="K114" s="17"/>
    </row>
    <row r="115" spans="1:11" ht="16.5" customHeight="1" x14ac:dyDescent="0.25">
      <c r="A115" s="17"/>
      <c r="B115" s="24" t="s">
        <v>13</v>
      </c>
      <c r="C115" s="17"/>
      <c r="D115" s="17"/>
      <c r="E115" s="20">
        <v>10000</v>
      </c>
      <c r="F115" s="20">
        <v>10000</v>
      </c>
      <c r="G115" s="1">
        <v>100</v>
      </c>
      <c r="H115" s="47">
        <v>100</v>
      </c>
      <c r="I115" s="17"/>
      <c r="J115" s="17"/>
      <c r="K115" s="17"/>
    </row>
    <row r="116" spans="1:11" s="38" customFormat="1" ht="210.75" customHeight="1" x14ac:dyDescent="0.25">
      <c r="A116" s="17">
        <v>30</v>
      </c>
      <c r="B116" s="18" t="s">
        <v>348</v>
      </c>
      <c r="C116" s="17" t="s">
        <v>17</v>
      </c>
      <c r="D116" s="17">
        <v>2016</v>
      </c>
      <c r="E116" s="17" t="s">
        <v>18</v>
      </c>
      <c r="F116" s="17">
        <v>0</v>
      </c>
      <c r="G116" s="17">
        <v>0</v>
      </c>
      <c r="H116" s="21">
        <v>30</v>
      </c>
      <c r="I116" s="18" t="s">
        <v>349</v>
      </c>
      <c r="J116" s="18" t="s">
        <v>340</v>
      </c>
      <c r="K116" s="19"/>
    </row>
    <row r="117" spans="1:11" ht="19.5" customHeight="1" x14ac:dyDescent="0.25">
      <c r="A117" s="17"/>
      <c r="B117" s="32" t="s">
        <v>19</v>
      </c>
      <c r="C117" s="17"/>
      <c r="D117" s="17"/>
      <c r="E117" s="17"/>
      <c r="F117" s="17"/>
      <c r="G117" s="17"/>
      <c r="H117" s="27"/>
      <c r="I117" s="17"/>
      <c r="J117" s="17"/>
      <c r="K117" s="17"/>
    </row>
    <row r="118" spans="1:11" ht="19.5" customHeight="1" x14ac:dyDescent="0.25">
      <c r="A118" s="17"/>
      <c r="B118" s="28" t="s">
        <v>54</v>
      </c>
      <c r="C118" s="17"/>
      <c r="D118" s="17"/>
      <c r="E118" s="20">
        <f>E113+E115</f>
        <v>23000</v>
      </c>
      <c r="F118" s="20">
        <f>F113+F115</f>
        <v>22900</v>
      </c>
      <c r="G118" s="20">
        <f>F118/E118*100</f>
        <v>99.565217391304344</v>
      </c>
      <c r="H118" s="27">
        <v>85</v>
      </c>
      <c r="I118" s="17"/>
      <c r="J118" s="17"/>
      <c r="K118" s="17"/>
    </row>
    <row r="119" spans="1:11" ht="19.5" customHeight="1" x14ac:dyDescent="0.25">
      <c r="A119" s="17"/>
      <c r="B119" s="24" t="s">
        <v>13</v>
      </c>
      <c r="C119" s="17"/>
      <c r="D119" s="17"/>
      <c r="E119" s="20">
        <v>23000</v>
      </c>
      <c r="F119" s="20">
        <v>22900</v>
      </c>
      <c r="G119" s="20">
        <f>F119/E119*100</f>
        <v>99.565217391304344</v>
      </c>
      <c r="H119" s="27">
        <v>100</v>
      </c>
      <c r="I119" s="17"/>
      <c r="J119" s="17"/>
      <c r="K119" s="17"/>
    </row>
    <row r="120" spans="1:11" ht="19.5" customHeight="1" x14ac:dyDescent="0.25">
      <c r="A120" s="17"/>
      <c r="B120" s="24" t="s">
        <v>19</v>
      </c>
      <c r="C120" s="17"/>
      <c r="D120" s="17"/>
      <c r="E120" s="20">
        <v>0</v>
      </c>
      <c r="F120" s="20">
        <v>0</v>
      </c>
      <c r="G120" s="17">
        <v>0</v>
      </c>
      <c r="H120" s="27">
        <v>70</v>
      </c>
      <c r="I120" s="17"/>
      <c r="J120" s="17"/>
      <c r="K120" s="17"/>
    </row>
    <row r="121" spans="1:11" ht="19.5" customHeight="1" x14ac:dyDescent="0.25">
      <c r="A121" s="638" t="s">
        <v>20</v>
      </c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</row>
    <row r="122" spans="1:11" s="38" customFormat="1" ht="51.75" customHeight="1" x14ac:dyDescent="0.25">
      <c r="A122" s="17">
        <v>31</v>
      </c>
      <c r="B122" s="18" t="s">
        <v>350</v>
      </c>
      <c r="C122" s="17" t="s">
        <v>21</v>
      </c>
      <c r="D122" s="17" t="s">
        <v>16</v>
      </c>
      <c r="E122" s="20">
        <v>500000</v>
      </c>
      <c r="F122" s="20">
        <v>489561.09</v>
      </c>
      <c r="G122" s="20">
        <v>99.565217391304344</v>
      </c>
      <c r="H122" s="47">
        <v>100</v>
      </c>
      <c r="I122" s="17"/>
      <c r="J122" s="23" t="s">
        <v>351</v>
      </c>
      <c r="K122" s="17"/>
    </row>
    <row r="123" spans="1:11" ht="19.5" customHeight="1" x14ac:dyDescent="0.25">
      <c r="A123" s="17"/>
      <c r="B123" s="32" t="s">
        <v>22</v>
      </c>
      <c r="C123" s="17"/>
      <c r="D123" s="17"/>
      <c r="E123" s="20">
        <v>500000</v>
      </c>
      <c r="F123" s="20">
        <v>489561.09</v>
      </c>
      <c r="G123" s="20">
        <v>99.565217391304344</v>
      </c>
      <c r="H123" s="47"/>
      <c r="I123" s="17"/>
      <c r="J123" s="17"/>
      <c r="K123" s="17"/>
    </row>
    <row r="124" spans="1:11" ht="19.5" customHeight="1" x14ac:dyDescent="0.25">
      <c r="A124" s="17"/>
      <c r="B124" s="28" t="s">
        <v>54</v>
      </c>
      <c r="C124" s="17"/>
      <c r="D124" s="17"/>
      <c r="E124" s="20">
        <v>500000</v>
      </c>
      <c r="F124" s="20">
        <v>489561.09</v>
      </c>
      <c r="G124" s="20">
        <v>99.565217391304344</v>
      </c>
      <c r="H124" s="27"/>
      <c r="I124" s="17"/>
      <c r="J124" s="17"/>
      <c r="K124" s="17"/>
    </row>
    <row r="125" spans="1:11" ht="19.5" customHeight="1" x14ac:dyDescent="0.25">
      <c r="A125" s="17"/>
      <c r="B125" s="24" t="s">
        <v>22</v>
      </c>
      <c r="C125" s="17"/>
      <c r="D125" s="17"/>
      <c r="E125" s="20">
        <v>500000</v>
      </c>
      <c r="F125" s="20">
        <v>489561.09</v>
      </c>
      <c r="G125" s="20">
        <v>99.565217391304344</v>
      </c>
      <c r="H125" s="27"/>
      <c r="I125" s="17"/>
      <c r="J125" s="17"/>
      <c r="K125" s="17"/>
    </row>
    <row r="126" spans="1:11" ht="19.5" customHeight="1" x14ac:dyDescent="0.25">
      <c r="A126" s="638" t="s">
        <v>23</v>
      </c>
      <c r="B126" s="638"/>
      <c r="C126" s="638"/>
      <c r="D126" s="638"/>
      <c r="E126" s="638"/>
      <c r="F126" s="638"/>
      <c r="G126" s="638"/>
      <c r="H126" s="638"/>
      <c r="I126" s="638"/>
      <c r="J126" s="638"/>
      <c r="K126" s="638"/>
    </row>
    <row r="127" spans="1:11" s="38" customFormat="1" ht="243.75" customHeight="1" x14ac:dyDescent="0.25">
      <c r="A127" s="17">
        <v>32</v>
      </c>
      <c r="B127" s="18" t="s">
        <v>352</v>
      </c>
      <c r="C127" s="17" t="s">
        <v>17</v>
      </c>
      <c r="D127" s="17" t="s">
        <v>15</v>
      </c>
      <c r="E127" s="17" t="s">
        <v>18</v>
      </c>
      <c r="F127" s="20">
        <v>0</v>
      </c>
      <c r="G127" s="17"/>
      <c r="H127" s="27">
        <v>100</v>
      </c>
      <c r="I127" s="17"/>
      <c r="J127" s="23" t="s">
        <v>330</v>
      </c>
      <c r="K127" s="18" t="s">
        <v>353</v>
      </c>
    </row>
    <row r="128" spans="1:11" ht="19.5" customHeight="1" x14ac:dyDescent="0.25">
      <c r="A128" s="17"/>
      <c r="B128" s="32" t="s">
        <v>19</v>
      </c>
      <c r="C128" s="17"/>
      <c r="D128" s="17"/>
      <c r="E128" s="17"/>
      <c r="F128" s="17"/>
      <c r="G128" s="17"/>
      <c r="H128" s="27"/>
      <c r="I128" s="17"/>
      <c r="J128" s="17"/>
      <c r="K128" s="17"/>
    </row>
    <row r="129" spans="1:11" ht="19.5" customHeight="1" x14ac:dyDescent="0.25">
      <c r="A129" s="17"/>
      <c r="B129" s="28" t="s">
        <v>54</v>
      </c>
      <c r="C129" s="17"/>
      <c r="D129" s="17"/>
      <c r="E129" s="17"/>
      <c r="F129" s="17"/>
      <c r="G129" s="17"/>
      <c r="H129" s="27"/>
      <c r="I129" s="17"/>
      <c r="J129" s="17"/>
      <c r="K129" s="17"/>
    </row>
    <row r="130" spans="1:11" ht="19.5" customHeight="1" x14ac:dyDescent="0.25">
      <c r="A130" s="17"/>
      <c r="B130" s="32" t="s">
        <v>19</v>
      </c>
      <c r="C130" s="17"/>
      <c r="D130" s="17"/>
      <c r="E130" s="17"/>
      <c r="F130" s="17"/>
      <c r="G130" s="17"/>
      <c r="H130" s="27"/>
      <c r="I130" s="17"/>
      <c r="J130" s="17"/>
      <c r="K130" s="17"/>
    </row>
    <row r="131" spans="1:11" ht="18.75" customHeight="1" x14ac:dyDescent="0.25">
      <c r="A131" s="638" t="s">
        <v>24</v>
      </c>
      <c r="B131" s="638"/>
      <c r="C131" s="638"/>
      <c r="D131" s="638"/>
      <c r="E131" s="638"/>
      <c r="F131" s="638"/>
      <c r="G131" s="638"/>
      <c r="H131" s="638"/>
      <c r="I131" s="638"/>
      <c r="J131" s="638"/>
      <c r="K131" s="638"/>
    </row>
    <row r="132" spans="1:11" s="38" customFormat="1" ht="101.25" customHeight="1" x14ac:dyDescent="0.25">
      <c r="A132" s="10">
        <v>33</v>
      </c>
      <c r="B132" s="18" t="s">
        <v>38</v>
      </c>
      <c r="C132" s="17" t="s">
        <v>14</v>
      </c>
      <c r="D132" s="17" t="s">
        <v>16</v>
      </c>
      <c r="E132" s="20">
        <v>23003.8</v>
      </c>
      <c r="F132" s="20">
        <v>23000</v>
      </c>
      <c r="G132" s="20">
        <v>99.9</v>
      </c>
      <c r="H132" s="27">
        <v>100</v>
      </c>
      <c r="I132" s="53"/>
      <c r="J132" s="23" t="s">
        <v>330</v>
      </c>
      <c r="K132" s="53"/>
    </row>
    <row r="133" spans="1:11" ht="18" customHeight="1" x14ac:dyDescent="0.25">
      <c r="A133" s="10"/>
      <c r="B133" s="32" t="s">
        <v>13</v>
      </c>
      <c r="C133" s="12"/>
      <c r="D133" s="12"/>
      <c r="E133" s="20">
        <v>23003.8</v>
      </c>
      <c r="F133" s="20">
        <v>23000</v>
      </c>
      <c r="G133" s="20">
        <v>99.9</v>
      </c>
      <c r="H133" s="27"/>
      <c r="I133" s="14"/>
      <c r="J133" s="14"/>
      <c r="K133" s="14"/>
    </row>
    <row r="134" spans="1:11" ht="18" customHeight="1" x14ac:dyDescent="0.25">
      <c r="A134" s="10"/>
      <c r="B134" s="28" t="s">
        <v>54</v>
      </c>
      <c r="C134" s="12"/>
      <c r="D134" s="12"/>
      <c r="E134" s="20">
        <v>23003.8</v>
      </c>
      <c r="F134" s="20">
        <v>23000</v>
      </c>
      <c r="G134" s="20">
        <v>99.9</v>
      </c>
      <c r="H134" s="13"/>
      <c r="I134" s="14"/>
      <c r="J134" s="14"/>
      <c r="K134" s="14"/>
    </row>
    <row r="135" spans="1:11" ht="18" customHeight="1" x14ac:dyDescent="0.25">
      <c r="A135" s="10"/>
      <c r="B135" s="24" t="s">
        <v>13</v>
      </c>
      <c r="C135" s="12"/>
      <c r="D135" s="12"/>
      <c r="E135" s="20">
        <v>23003.8</v>
      </c>
      <c r="F135" s="20">
        <v>23000</v>
      </c>
      <c r="G135" s="20">
        <v>99.9</v>
      </c>
      <c r="H135" s="13"/>
      <c r="I135" s="14"/>
      <c r="J135" s="14"/>
      <c r="K135" s="14"/>
    </row>
    <row r="136" spans="1:11" ht="21" customHeight="1" x14ac:dyDescent="0.25">
      <c r="A136" s="638" t="s">
        <v>354</v>
      </c>
      <c r="B136" s="638"/>
      <c r="C136" s="638"/>
      <c r="D136" s="638"/>
      <c r="E136" s="638"/>
      <c r="F136" s="638"/>
      <c r="G136" s="638"/>
      <c r="H136" s="638"/>
      <c r="I136" s="638"/>
      <c r="J136" s="638"/>
      <c r="K136" s="638"/>
    </row>
    <row r="137" spans="1:11" s="38" customFormat="1" ht="387" customHeight="1" x14ac:dyDescent="0.25">
      <c r="A137" s="10">
        <v>34</v>
      </c>
      <c r="B137" s="18" t="s">
        <v>355</v>
      </c>
      <c r="C137" s="17" t="s">
        <v>356</v>
      </c>
      <c r="D137" s="17">
        <v>2016</v>
      </c>
      <c r="E137" s="17" t="s">
        <v>18</v>
      </c>
      <c r="F137" s="20">
        <v>0</v>
      </c>
      <c r="G137" s="10"/>
      <c r="H137" s="27">
        <v>100</v>
      </c>
      <c r="I137" s="53"/>
      <c r="J137" s="18" t="s">
        <v>340</v>
      </c>
      <c r="K137" s="23" t="s">
        <v>357</v>
      </c>
    </row>
    <row r="138" spans="1:11" ht="18.75" customHeight="1" x14ac:dyDescent="0.25">
      <c r="A138" s="10"/>
      <c r="B138" s="32" t="s">
        <v>13</v>
      </c>
      <c r="C138" s="12"/>
      <c r="D138" s="12"/>
      <c r="E138" s="12"/>
      <c r="F138" s="12"/>
      <c r="G138" s="12"/>
      <c r="H138" s="13"/>
      <c r="I138" s="14"/>
      <c r="J138" s="14"/>
      <c r="K138" s="14"/>
    </row>
    <row r="139" spans="1:11" ht="18.75" customHeight="1" x14ac:dyDescent="0.25">
      <c r="A139" s="10"/>
      <c r="B139" s="28" t="s">
        <v>54</v>
      </c>
      <c r="C139" s="12"/>
      <c r="D139" s="12"/>
      <c r="E139" s="12"/>
      <c r="F139" s="12"/>
      <c r="G139" s="12"/>
      <c r="H139" s="13"/>
      <c r="I139" s="14"/>
      <c r="J139" s="14"/>
      <c r="K139" s="14"/>
    </row>
    <row r="140" spans="1:11" ht="18.75" customHeight="1" x14ac:dyDescent="0.25">
      <c r="A140" s="10"/>
      <c r="B140" s="24" t="s">
        <v>13</v>
      </c>
      <c r="C140" s="12"/>
      <c r="D140" s="12"/>
      <c r="E140" s="12"/>
      <c r="F140" s="12"/>
      <c r="G140" s="12"/>
      <c r="H140" s="13"/>
      <c r="I140" s="14"/>
      <c r="J140" s="14"/>
      <c r="K140" s="14"/>
    </row>
    <row r="141" spans="1:11" ht="19.5" customHeight="1" x14ac:dyDescent="0.25">
      <c r="A141" s="638" t="s">
        <v>25</v>
      </c>
      <c r="B141" s="638"/>
      <c r="C141" s="638"/>
      <c r="D141" s="638"/>
      <c r="E141" s="638"/>
      <c r="F141" s="638"/>
      <c r="G141" s="638"/>
      <c r="H141" s="638"/>
      <c r="I141" s="638"/>
      <c r="J141" s="638"/>
      <c r="K141" s="638"/>
    </row>
    <row r="142" spans="1:11" ht="189" customHeight="1" x14ac:dyDescent="0.25">
      <c r="A142" s="10">
        <v>35</v>
      </c>
      <c r="B142" s="18" t="s">
        <v>39</v>
      </c>
      <c r="C142" s="17" t="s">
        <v>17</v>
      </c>
      <c r="D142" s="17" t="s">
        <v>16</v>
      </c>
      <c r="E142" s="20">
        <v>50000</v>
      </c>
      <c r="F142" s="20" t="s">
        <v>358</v>
      </c>
      <c r="G142" s="20">
        <v>30.4</v>
      </c>
      <c r="H142" s="54">
        <v>30</v>
      </c>
      <c r="I142" s="14"/>
      <c r="J142" s="23" t="s">
        <v>330</v>
      </c>
      <c r="K142" s="23" t="s">
        <v>359</v>
      </c>
    </row>
    <row r="143" spans="1:11" ht="19.5" customHeight="1" x14ac:dyDescent="0.25">
      <c r="A143" s="10"/>
      <c r="B143" s="32" t="s">
        <v>19</v>
      </c>
      <c r="C143" s="12"/>
      <c r="D143" s="12"/>
      <c r="E143" s="20">
        <v>50000</v>
      </c>
      <c r="F143" s="20" t="s">
        <v>358</v>
      </c>
      <c r="G143" s="20">
        <v>30.4</v>
      </c>
      <c r="H143" s="27"/>
      <c r="I143" s="14"/>
      <c r="J143" s="14"/>
      <c r="K143" s="14"/>
    </row>
    <row r="144" spans="1:11" ht="19.5" customHeight="1" x14ac:dyDescent="0.25">
      <c r="A144" s="10"/>
      <c r="B144" s="28" t="s">
        <v>54</v>
      </c>
      <c r="C144" s="12"/>
      <c r="D144" s="12"/>
      <c r="E144" s="20">
        <v>50000</v>
      </c>
      <c r="F144" s="20" t="s">
        <v>358</v>
      </c>
      <c r="G144" s="20">
        <v>30.4</v>
      </c>
      <c r="H144" s="13"/>
      <c r="I144" s="14"/>
      <c r="J144" s="14"/>
      <c r="K144" s="14"/>
    </row>
    <row r="145" spans="1:11" ht="19.5" customHeight="1" x14ac:dyDescent="0.25">
      <c r="A145" s="10"/>
      <c r="B145" s="32" t="s">
        <v>19</v>
      </c>
      <c r="C145" s="12"/>
      <c r="D145" s="12"/>
      <c r="E145" s="20">
        <v>50000</v>
      </c>
      <c r="F145" s="20" t="str">
        <f>F143</f>
        <v>15 210,0</v>
      </c>
      <c r="G145" s="20">
        <v>30.4</v>
      </c>
      <c r="H145" s="13"/>
      <c r="I145" s="14"/>
      <c r="J145" s="14"/>
      <c r="K145" s="14"/>
    </row>
    <row r="146" spans="1:11" ht="19.5" customHeight="1" x14ac:dyDescent="0.25">
      <c r="A146" s="638" t="s">
        <v>360</v>
      </c>
      <c r="B146" s="638"/>
      <c r="C146" s="638"/>
      <c r="D146" s="638"/>
      <c r="E146" s="638"/>
      <c r="F146" s="638"/>
      <c r="G146" s="638"/>
      <c r="H146" s="638"/>
      <c r="I146" s="638"/>
      <c r="J146" s="638"/>
      <c r="K146" s="638"/>
    </row>
    <row r="147" spans="1:11" s="38" customFormat="1" ht="66.75" customHeight="1" x14ac:dyDescent="0.25">
      <c r="A147" s="10">
        <v>36</v>
      </c>
      <c r="B147" s="18" t="s">
        <v>361</v>
      </c>
      <c r="C147" s="17" t="s">
        <v>14</v>
      </c>
      <c r="D147" s="17" t="s">
        <v>362</v>
      </c>
      <c r="E147" s="20">
        <v>3000</v>
      </c>
      <c r="F147" s="45">
        <v>2988.08</v>
      </c>
      <c r="G147" s="20">
        <v>99.6</v>
      </c>
      <c r="H147" s="54">
        <v>100</v>
      </c>
      <c r="I147" s="53"/>
      <c r="J147" s="23" t="s">
        <v>363</v>
      </c>
      <c r="K147" s="53"/>
    </row>
    <row r="148" spans="1:11" ht="17.25" customHeight="1" x14ac:dyDescent="0.25">
      <c r="A148" s="10"/>
      <c r="B148" s="32" t="s">
        <v>13</v>
      </c>
      <c r="C148" s="12"/>
      <c r="D148" s="12"/>
      <c r="E148" s="20">
        <v>3000</v>
      </c>
      <c r="F148" s="45">
        <v>2988.08</v>
      </c>
      <c r="G148" s="20">
        <v>99.6</v>
      </c>
      <c r="H148" s="27"/>
      <c r="I148" s="14"/>
      <c r="J148" s="14"/>
      <c r="K148" s="14"/>
    </row>
    <row r="149" spans="1:11" s="38" customFormat="1" ht="84" customHeight="1" x14ac:dyDescent="0.25">
      <c r="A149" s="10">
        <v>37</v>
      </c>
      <c r="B149" s="18" t="s">
        <v>364</v>
      </c>
      <c r="C149" s="17" t="s">
        <v>14</v>
      </c>
      <c r="D149" s="17" t="s">
        <v>365</v>
      </c>
      <c r="E149" s="20">
        <v>2000</v>
      </c>
      <c r="F149" s="20">
        <v>1999.9</v>
      </c>
      <c r="G149" s="20">
        <v>99.9</v>
      </c>
      <c r="H149" s="54">
        <v>100</v>
      </c>
      <c r="I149" s="53"/>
      <c r="J149" s="23" t="s">
        <v>366</v>
      </c>
      <c r="K149" s="53"/>
    </row>
    <row r="150" spans="1:11" ht="17.25" customHeight="1" x14ac:dyDescent="0.25">
      <c r="A150" s="10"/>
      <c r="B150" s="32" t="s">
        <v>13</v>
      </c>
      <c r="C150" s="12"/>
      <c r="D150" s="12"/>
      <c r="E150" s="20">
        <v>2000</v>
      </c>
      <c r="F150" s="20">
        <v>1999.9</v>
      </c>
      <c r="G150" s="20">
        <v>99.9</v>
      </c>
      <c r="H150" s="13"/>
      <c r="I150" s="14"/>
      <c r="J150" s="14"/>
      <c r="K150" s="14"/>
    </row>
    <row r="151" spans="1:11" ht="17.25" customHeight="1" x14ac:dyDescent="0.25">
      <c r="A151" s="10"/>
      <c r="B151" s="28" t="s">
        <v>54</v>
      </c>
      <c r="C151" s="12"/>
      <c r="D151" s="12"/>
      <c r="E151" s="20">
        <f>E149+E147</f>
        <v>5000</v>
      </c>
      <c r="F151" s="20">
        <f>F149+F147</f>
        <v>4987.9799999999996</v>
      </c>
      <c r="G151" s="20">
        <v>99.7</v>
      </c>
      <c r="H151" s="13"/>
      <c r="I151" s="14"/>
      <c r="J151" s="14"/>
      <c r="K151" s="14"/>
    </row>
    <row r="152" spans="1:11" ht="17.25" customHeight="1" x14ac:dyDescent="0.25">
      <c r="A152" s="10"/>
      <c r="B152" s="24" t="s">
        <v>13</v>
      </c>
      <c r="C152" s="12"/>
      <c r="D152" s="12"/>
      <c r="E152" s="20">
        <f>E150+E148</f>
        <v>5000</v>
      </c>
      <c r="F152" s="20">
        <f>F150+F148</f>
        <v>4987.9799999999996</v>
      </c>
      <c r="G152" s="20">
        <v>99.7</v>
      </c>
      <c r="H152" s="13"/>
      <c r="I152" s="14"/>
      <c r="J152" s="14"/>
      <c r="K152" s="14"/>
    </row>
    <row r="153" spans="1:11" ht="17.25" customHeight="1" x14ac:dyDescent="0.25">
      <c r="A153" s="10"/>
      <c r="B153" s="31" t="s">
        <v>73</v>
      </c>
      <c r="C153" s="12"/>
      <c r="D153" s="12"/>
      <c r="E153" s="29">
        <f>E154+E155+E156</f>
        <v>601003.80000000005</v>
      </c>
      <c r="F153" s="29">
        <v>555659</v>
      </c>
      <c r="G153" s="29">
        <f>F153/E153*100</f>
        <v>92.455155857583591</v>
      </c>
      <c r="H153" s="13"/>
      <c r="I153" s="14"/>
      <c r="J153" s="14"/>
      <c r="K153" s="14"/>
    </row>
    <row r="154" spans="1:11" ht="17.25" customHeight="1" x14ac:dyDescent="0.25">
      <c r="A154" s="10"/>
      <c r="B154" s="32" t="s">
        <v>13</v>
      </c>
      <c r="C154" s="12"/>
      <c r="D154" s="12"/>
      <c r="E154" s="20">
        <f>E119+E133+E152</f>
        <v>51003.8</v>
      </c>
      <c r="F154" s="45">
        <f>F119+F133+F152</f>
        <v>50887.979999999996</v>
      </c>
      <c r="G154" s="20">
        <f t="shared" ref="G154:G155" si="6">F154/E154*100</f>
        <v>99.772918880553988</v>
      </c>
      <c r="H154" s="13"/>
      <c r="I154" s="14"/>
      <c r="J154" s="14"/>
      <c r="K154" s="14"/>
    </row>
    <row r="155" spans="1:11" ht="17.25" customHeight="1" x14ac:dyDescent="0.25">
      <c r="A155" s="10"/>
      <c r="B155" s="32" t="s">
        <v>22</v>
      </c>
      <c r="C155" s="12"/>
      <c r="D155" s="12"/>
      <c r="E155" s="20">
        <f>E125</f>
        <v>500000</v>
      </c>
      <c r="F155" s="45">
        <f>F125</f>
        <v>489561.09</v>
      </c>
      <c r="G155" s="20">
        <f t="shared" si="6"/>
        <v>97.91221800000001</v>
      </c>
      <c r="H155" s="13"/>
      <c r="I155" s="14"/>
      <c r="J155" s="14"/>
      <c r="K155" s="14"/>
    </row>
    <row r="156" spans="1:11" ht="17.25" customHeight="1" x14ac:dyDescent="0.25">
      <c r="A156" s="10"/>
      <c r="B156" s="32" t="s">
        <v>53</v>
      </c>
      <c r="C156" s="12"/>
      <c r="D156" s="12"/>
      <c r="E156" s="20">
        <f>E145</f>
        <v>50000</v>
      </c>
      <c r="F156" s="20">
        <v>15210</v>
      </c>
      <c r="G156" s="20">
        <v>30.4</v>
      </c>
      <c r="H156" s="13"/>
      <c r="I156" s="14"/>
      <c r="J156" s="14"/>
      <c r="K156" s="14"/>
    </row>
    <row r="157" spans="1:11" ht="22.5" customHeight="1" x14ac:dyDescent="0.25">
      <c r="A157" s="10"/>
      <c r="B157" s="639" t="s">
        <v>367</v>
      </c>
      <c r="C157" s="639"/>
      <c r="D157" s="639"/>
      <c r="E157" s="639"/>
      <c r="F157" s="639"/>
      <c r="G157" s="639"/>
      <c r="H157" s="639"/>
      <c r="I157" s="639"/>
      <c r="J157" s="639"/>
      <c r="K157" s="639"/>
    </row>
    <row r="158" spans="1:11" ht="24.75" customHeight="1" x14ac:dyDescent="0.25">
      <c r="A158" s="638" t="s">
        <v>145</v>
      </c>
      <c r="B158" s="638"/>
      <c r="C158" s="638"/>
      <c r="D158" s="638"/>
      <c r="E158" s="638"/>
      <c r="F158" s="638"/>
      <c r="G158" s="638"/>
      <c r="H158" s="638"/>
      <c r="I158" s="638"/>
      <c r="J158" s="638"/>
      <c r="K158" s="638"/>
    </row>
    <row r="159" spans="1:11" ht="113.25" customHeight="1" x14ac:dyDescent="0.25">
      <c r="A159" s="10">
        <v>38</v>
      </c>
      <c r="B159" s="55" t="s">
        <v>368</v>
      </c>
      <c r="C159" s="17" t="s">
        <v>14</v>
      </c>
      <c r="D159" s="17" t="s">
        <v>16</v>
      </c>
      <c r="E159" s="56">
        <v>30000</v>
      </c>
      <c r="F159" s="56">
        <v>24110.83</v>
      </c>
      <c r="G159" s="56">
        <v>80.37</v>
      </c>
      <c r="H159" s="57">
        <v>100</v>
      </c>
      <c r="I159" s="14"/>
      <c r="J159" s="23" t="s">
        <v>330</v>
      </c>
      <c r="K159" s="14"/>
    </row>
    <row r="160" spans="1:11" ht="21.75" customHeight="1" x14ac:dyDescent="0.25">
      <c r="A160" s="10"/>
      <c r="B160" s="24" t="s">
        <v>13</v>
      </c>
      <c r="C160" s="17"/>
      <c r="D160" s="17"/>
      <c r="E160" s="56">
        <v>30000</v>
      </c>
      <c r="F160" s="56">
        <v>24110.83</v>
      </c>
      <c r="G160" s="56">
        <v>80.37</v>
      </c>
      <c r="H160" s="57"/>
      <c r="I160" s="14"/>
      <c r="J160" s="14"/>
      <c r="K160" s="14"/>
    </row>
    <row r="161" spans="1:12" ht="53.25" customHeight="1" x14ac:dyDescent="0.25">
      <c r="A161" s="10">
        <v>39</v>
      </c>
      <c r="B161" s="18" t="s">
        <v>146</v>
      </c>
      <c r="C161" s="17" t="s">
        <v>14</v>
      </c>
      <c r="D161" s="17" t="s">
        <v>16</v>
      </c>
      <c r="E161" s="56">
        <v>7000</v>
      </c>
      <c r="F161" s="56">
        <v>7000</v>
      </c>
      <c r="G161" s="56">
        <f>F161/E161*100</f>
        <v>100</v>
      </c>
      <c r="H161" s="57">
        <v>100</v>
      </c>
      <c r="I161" s="17"/>
      <c r="J161" s="17"/>
      <c r="K161" s="14"/>
    </row>
    <row r="162" spans="1:12" ht="21" customHeight="1" x14ac:dyDescent="0.25">
      <c r="A162" s="10"/>
      <c r="B162" s="24" t="s">
        <v>13</v>
      </c>
      <c r="C162" s="17"/>
      <c r="D162" s="17"/>
      <c r="E162" s="56">
        <v>7000</v>
      </c>
      <c r="F162" s="56">
        <v>7000</v>
      </c>
      <c r="G162" s="56">
        <f t="shared" ref="G162:G195" si="7">F162/E162*100</f>
        <v>100</v>
      </c>
      <c r="H162" s="57"/>
      <c r="I162" s="58"/>
      <c r="J162" s="58"/>
      <c r="K162" s="14"/>
    </row>
    <row r="163" spans="1:12" ht="132.75" customHeight="1" x14ac:dyDescent="0.25">
      <c r="A163" s="10">
        <v>40</v>
      </c>
      <c r="B163" s="18" t="s">
        <v>369</v>
      </c>
      <c r="C163" s="17" t="s">
        <v>14</v>
      </c>
      <c r="D163" s="17" t="s">
        <v>370</v>
      </c>
      <c r="E163" s="56">
        <v>20000</v>
      </c>
      <c r="F163" s="56">
        <v>4338.76</v>
      </c>
      <c r="G163" s="56">
        <f t="shared" si="7"/>
        <v>21.693800000000003</v>
      </c>
      <c r="H163" s="57">
        <v>100</v>
      </c>
      <c r="I163" s="59"/>
      <c r="J163" s="23" t="s">
        <v>366</v>
      </c>
      <c r="K163" s="14"/>
    </row>
    <row r="164" spans="1:12" ht="17.25" customHeight="1" x14ac:dyDescent="0.25">
      <c r="A164" s="10"/>
      <c r="B164" s="24" t="s">
        <v>13</v>
      </c>
      <c r="C164" s="17"/>
      <c r="D164" s="17"/>
      <c r="E164" s="56">
        <v>20000</v>
      </c>
      <c r="F164" s="56">
        <v>4338.76</v>
      </c>
      <c r="G164" s="56">
        <f t="shared" si="7"/>
        <v>21.693800000000003</v>
      </c>
      <c r="H164" s="57"/>
      <c r="I164" s="17"/>
      <c r="J164" s="17"/>
      <c r="K164" s="14"/>
    </row>
    <row r="165" spans="1:12" ht="100.5" customHeight="1" x14ac:dyDescent="0.25">
      <c r="A165" s="10">
        <v>41</v>
      </c>
      <c r="B165" s="18" t="s">
        <v>371</v>
      </c>
      <c r="C165" s="17" t="s">
        <v>14</v>
      </c>
      <c r="D165" s="17">
        <v>2016</v>
      </c>
      <c r="E165" s="56">
        <v>30000</v>
      </c>
      <c r="F165" s="56">
        <v>29900</v>
      </c>
      <c r="G165" s="56">
        <f t="shared" si="7"/>
        <v>99.666666666666671</v>
      </c>
      <c r="H165" s="57">
        <v>100</v>
      </c>
      <c r="I165" s="17"/>
      <c r="J165" s="18" t="s">
        <v>340</v>
      </c>
      <c r="K165" s="14"/>
    </row>
    <row r="166" spans="1:12" ht="17.25" customHeight="1" x14ac:dyDescent="0.25">
      <c r="A166" s="10"/>
      <c r="B166" s="24" t="s">
        <v>13</v>
      </c>
      <c r="C166" s="17"/>
      <c r="D166" s="17"/>
      <c r="E166" s="56">
        <v>30000</v>
      </c>
      <c r="F166" s="56">
        <v>29900</v>
      </c>
      <c r="G166" s="56">
        <f t="shared" si="7"/>
        <v>99.666666666666671</v>
      </c>
      <c r="H166" s="57"/>
      <c r="I166" s="17"/>
      <c r="J166" s="17"/>
      <c r="K166" s="14"/>
    </row>
    <row r="167" spans="1:12" ht="67.5" customHeight="1" x14ac:dyDescent="0.25">
      <c r="A167" s="10">
        <v>42</v>
      </c>
      <c r="B167" s="18" t="s">
        <v>147</v>
      </c>
      <c r="C167" s="17" t="s">
        <v>14</v>
      </c>
      <c r="D167" s="17" t="s">
        <v>45</v>
      </c>
      <c r="E167" s="56">
        <v>20000</v>
      </c>
      <c r="F167" s="56">
        <v>20000</v>
      </c>
      <c r="G167" s="56">
        <f t="shared" si="7"/>
        <v>100</v>
      </c>
      <c r="H167" s="57">
        <v>100</v>
      </c>
      <c r="I167" s="14"/>
      <c r="J167" s="23" t="s">
        <v>372</v>
      </c>
      <c r="K167" s="14"/>
    </row>
    <row r="168" spans="1:12" ht="17.25" customHeight="1" x14ac:dyDescent="0.25">
      <c r="A168" s="10"/>
      <c r="B168" s="24" t="s">
        <v>13</v>
      </c>
      <c r="C168" s="17"/>
      <c r="D168" s="17"/>
      <c r="E168" s="56">
        <v>20000</v>
      </c>
      <c r="F168" s="56">
        <v>20000</v>
      </c>
      <c r="G168" s="56">
        <f t="shared" si="7"/>
        <v>100</v>
      </c>
      <c r="H168" s="57"/>
      <c r="I168" s="14"/>
      <c r="J168" s="14"/>
      <c r="K168" s="14"/>
    </row>
    <row r="169" spans="1:12" ht="129" customHeight="1" x14ac:dyDescent="0.25">
      <c r="A169" s="10">
        <v>43</v>
      </c>
      <c r="B169" s="18" t="s">
        <v>148</v>
      </c>
      <c r="C169" s="17" t="s">
        <v>149</v>
      </c>
      <c r="D169" s="17" t="s">
        <v>16</v>
      </c>
      <c r="E169" s="56">
        <v>26296</v>
      </c>
      <c r="F169" s="56">
        <v>24300.11</v>
      </c>
      <c r="G169" s="56">
        <f t="shared" si="7"/>
        <v>92.409910252509889</v>
      </c>
      <c r="H169" s="57">
        <v>100</v>
      </c>
      <c r="I169" s="14"/>
      <c r="J169" s="23" t="s">
        <v>330</v>
      </c>
      <c r="K169" s="529">
        <f>E169+E171+E173+E175+E177+E179+E184+E186+E188+E190+E192+E206+E208+E210+E212+E214+E216+E218+E220+E222+E224</f>
        <v>3244606.8</v>
      </c>
      <c r="L169" s="529">
        <f>F169+F171+F173+F175+F177+F179+F184+F186+F188+F190+F192+F206+F208+F210+F212+F214+F216+F218+F220+F222+F224</f>
        <v>2982030.47</v>
      </c>
    </row>
    <row r="170" spans="1:12" ht="17.25" customHeight="1" x14ac:dyDescent="0.25">
      <c r="A170" s="10"/>
      <c r="B170" s="24" t="s">
        <v>13</v>
      </c>
      <c r="C170" s="17"/>
      <c r="D170" s="17"/>
      <c r="E170" s="56">
        <v>26296</v>
      </c>
      <c r="F170" s="56">
        <v>24300.11</v>
      </c>
      <c r="G170" s="56">
        <f t="shared" si="7"/>
        <v>92.409910252509889</v>
      </c>
      <c r="H170" s="57"/>
      <c r="I170" s="14"/>
      <c r="J170" s="14"/>
      <c r="K170" s="14"/>
    </row>
    <row r="171" spans="1:12" ht="128.25" customHeight="1" x14ac:dyDescent="0.25">
      <c r="A171" s="10">
        <v>44</v>
      </c>
      <c r="B171" s="18" t="s">
        <v>150</v>
      </c>
      <c r="C171" s="17" t="s">
        <v>149</v>
      </c>
      <c r="D171" s="17" t="s">
        <v>175</v>
      </c>
      <c r="E171" s="56">
        <v>5000</v>
      </c>
      <c r="F171" s="56">
        <v>5000</v>
      </c>
      <c r="G171" s="56">
        <f t="shared" si="7"/>
        <v>100</v>
      </c>
      <c r="H171" s="57">
        <v>100</v>
      </c>
      <c r="I171" s="14"/>
      <c r="J171" s="23" t="s">
        <v>373</v>
      </c>
      <c r="K171" s="14"/>
    </row>
    <row r="172" spans="1:12" ht="17.25" customHeight="1" x14ac:dyDescent="0.25">
      <c r="A172" s="10"/>
      <c r="B172" s="24" t="s">
        <v>13</v>
      </c>
      <c r="C172" s="17"/>
      <c r="D172" s="17"/>
      <c r="E172" s="56">
        <v>5000</v>
      </c>
      <c r="F172" s="56">
        <v>5000</v>
      </c>
      <c r="G172" s="56">
        <f t="shared" si="7"/>
        <v>100</v>
      </c>
      <c r="H172" s="57"/>
      <c r="I172" s="14"/>
      <c r="J172" s="14"/>
      <c r="K172" s="14"/>
    </row>
    <row r="173" spans="1:12" ht="163.5" customHeight="1" x14ac:dyDescent="0.25">
      <c r="A173" s="10">
        <v>45</v>
      </c>
      <c r="B173" s="18" t="s">
        <v>151</v>
      </c>
      <c r="C173" s="17" t="s">
        <v>149</v>
      </c>
      <c r="D173" s="17" t="s">
        <v>16</v>
      </c>
      <c r="E173" s="56">
        <v>32000</v>
      </c>
      <c r="F173" s="56">
        <v>39653.25</v>
      </c>
      <c r="G173" s="56">
        <f t="shared" si="7"/>
        <v>123.91640624999999</v>
      </c>
      <c r="H173" s="57">
        <v>100</v>
      </c>
      <c r="I173" s="14"/>
      <c r="J173" s="23" t="s">
        <v>330</v>
      </c>
      <c r="K173" s="14"/>
    </row>
    <row r="174" spans="1:12" ht="20.25" customHeight="1" x14ac:dyDescent="0.25">
      <c r="A174" s="10"/>
      <c r="B174" s="24" t="s">
        <v>13</v>
      </c>
      <c r="C174" s="17"/>
      <c r="D174" s="17"/>
      <c r="E174" s="56">
        <v>32000</v>
      </c>
      <c r="F174" s="56">
        <v>39653.25</v>
      </c>
      <c r="G174" s="56">
        <f t="shared" si="7"/>
        <v>123.91640624999999</v>
      </c>
      <c r="H174" s="57"/>
      <c r="I174" s="14"/>
      <c r="J174" s="23"/>
      <c r="K174" s="14"/>
    </row>
    <row r="175" spans="1:12" ht="132" customHeight="1" x14ac:dyDescent="0.25">
      <c r="A175" s="10">
        <v>46</v>
      </c>
      <c r="B175" s="18" t="s">
        <v>152</v>
      </c>
      <c r="C175" s="17" t="s">
        <v>149</v>
      </c>
      <c r="D175" s="17" t="s">
        <v>16</v>
      </c>
      <c r="E175" s="56">
        <v>47989.1</v>
      </c>
      <c r="F175" s="56">
        <v>39450.89</v>
      </c>
      <c r="G175" s="56">
        <f t="shared" si="7"/>
        <v>82.208022238383307</v>
      </c>
      <c r="H175" s="57">
        <v>100</v>
      </c>
      <c r="I175" s="14"/>
      <c r="J175" s="23" t="s">
        <v>330</v>
      </c>
      <c r="K175" s="14"/>
    </row>
    <row r="176" spans="1:12" ht="17.25" customHeight="1" x14ac:dyDescent="0.25">
      <c r="A176" s="10"/>
      <c r="B176" s="24" t="s">
        <v>13</v>
      </c>
      <c r="C176" s="17"/>
      <c r="D176" s="17"/>
      <c r="E176" s="56">
        <v>47989.1</v>
      </c>
      <c r="F176" s="56">
        <v>39450.89</v>
      </c>
      <c r="G176" s="56">
        <f t="shared" si="7"/>
        <v>82.208022238383307</v>
      </c>
      <c r="H176" s="57"/>
      <c r="I176" s="14"/>
      <c r="J176" s="23"/>
      <c r="K176" s="14"/>
    </row>
    <row r="177" spans="1:11" ht="97.5" customHeight="1" x14ac:dyDescent="0.25">
      <c r="A177" s="10">
        <v>47</v>
      </c>
      <c r="B177" s="18" t="s">
        <v>153</v>
      </c>
      <c r="C177" s="17" t="s">
        <v>149</v>
      </c>
      <c r="D177" s="17" t="s">
        <v>177</v>
      </c>
      <c r="E177" s="56">
        <v>5000</v>
      </c>
      <c r="F177" s="56">
        <v>4677.8999999999996</v>
      </c>
      <c r="G177" s="56">
        <f t="shared" si="7"/>
        <v>93.557999999999993</v>
      </c>
      <c r="H177" s="57">
        <v>100</v>
      </c>
      <c r="I177" s="14"/>
      <c r="J177" s="23" t="s">
        <v>374</v>
      </c>
      <c r="K177" s="14"/>
    </row>
    <row r="178" spans="1:11" ht="17.25" customHeight="1" x14ac:dyDescent="0.25">
      <c r="A178" s="10"/>
      <c r="B178" s="24" t="s">
        <v>13</v>
      </c>
      <c r="C178" s="17"/>
      <c r="D178" s="17"/>
      <c r="E178" s="56">
        <v>5000</v>
      </c>
      <c r="F178" s="56">
        <v>4677.8999999999996</v>
      </c>
      <c r="G178" s="56">
        <f t="shared" si="7"/>
        <v>93.557999999999993</v>
      </c>
      <c r="H178" s="57"/>
      <c r="I178" s="14"/>
      <c r="J178" s="14"/>
      <c r="K178" s="14"/>
    </row>
    <row r="179" spans="1:11" ht="66.75" customHeight="1" x14ac:dyDescent="0.25">
      <c r="A179" s="10">
        <v>48</v>
      </c>
      <c r="B179" s="18" t="s">
        <v>154</v>
      </c>
      <c r="C179" s="17" t="s">
        <v>149</v>
      </c>
      <c r="D179" s="17" t="s">
        <v>16</v>
      </c>
      <c r="E179" s="56">
        <v>338000</v>
      </c>
      <c r="F179" s="56">
        <v>338000</v>
      </c>
      <c r="G179" s="56">
        <f t="shared" si="7"/>
        <v>100</v>
      </c>
      <c r="H179" s="57">
        <v>100</v>
      </c>
      <c r="I179" s="14"/>
      <c r="J179" s="23" t="s">
        <v>330</v>
      </c>
      <c r="K179" s="14"/>
    </row>
    <row r="180" spans="1:11" ht="17.25" customHeight="1" x14ac:dyDescent="0.25">
      <c r="A180" s="10"/>
      <c r="B180" s="24" t="s">
        <v>13</v>
      </c>
      <c r="C180" s="17"/>
      <c r="D180" s="17"/>
      <c r="E180" s="56">
        <v>338000</v>
      </c>
      <c r="F180" s="56">
        <v>338000</v>
      </c>
      <c r="G180" s="56">
        <f t="shared" si="7"/>
        <v>100</v>
      </c>
      <c r="H180" s="57"/>
      <c r="I180" s="14"/>
      <c r="J180" s="14"/>
      <c r="K180" s="14"/>
    </row>
    <row r="181" spans="1:11" ht="17.25" customHeight="1" x14ac:dyDescent="0.25">
      <c r="A181" s="10"/>
      <c r="B181" s="18" t="s">
        <v>155</v>
      </c>
      <c r="C181" s="10"/>
      <c r="D181" s="10"/>
      <c r="E181" s="60"/>
      <c r="F181" s="56"/>
      <c r="G181" s="56"/>
      <c r="H181" s="57"/>
      <c r="I181" s="14"/>
      <c r="J181" s="14"/>
      <c r="K181" s="14"/>
    </row>
    <row r="182" spans="1:11" ht="75" customHeight="1" x14ac:dyDescent="0.25">
      <c r="A182" s="10"/>
      <c r="B182" s="18" t="s">
        <v>156</v>
      </c>
      <c r="C182" s="17"/>
      <c r="D182" s="17"/>
      <c r="E182" s="56">
        <v>10000</v>
      </c>
      <c r="F182" s="56">
        <v>10000</v>
      </c>
      <c r="G182" s="56">
        <f t="shared" si="7"/>
        <v>100</v>
      </c>
      <c r="H182" s="57"/>
      <c r="I182" s="14"/>
      <c r="J182" s="14"/>
      <c r="K182" s="14"/>
    </row>
    <row r="183" spans="1:11" ht="101.25" customHeight="1" x14ac:dyDescent="0.25">
      <c r="A183" s="10"/>
      <c r="B183" s="18" t="s">
        <v>157</v>
      </c>
      <c r="C183" s="17"/>
      <c r="D183" s="17"/>
      <c r="E183" s="56">
        <v>328000</v>
      </c>
      <c r="F183" s="56">
        <v>328000</v>
      </c>
      <c r="G183" s="56">
        <f t="shared" si="7"/>
        <v>100</v>
      </c>
      <c r="H183" s="57"/>
      <c r="I183" s="14"/>
      <c r="J183" s="14"/>
      <c r="K183" s="14"/>
    </row>
    <row r="184" spans="1:11" ht="64.5" customHeight="1" x14ac:dyDescent="0.25">
      <c r="A184" s="10">
        <v>49</v>
      </c>
      <c r="B184" s="18" t="s">
        <v>158</v>
      </c>
      <c r="C184" s="17" t="s">
        <v>149</v>
      </c>
      <c r="D184" s="17" t="s">
        <v>57</v>
      </c>
      <c r="E184" s="56">
        <v>25000</v>
      </c>
      <c r="F184" s="56">
        <v>25000</v>
      </c>
      <c r="G184" s="56">
        <f t="shared" si="7"/>
        <v>100</v>
      </c>
      <c r="H184" s="57">
        <v>100</v>
      </c>
      <c r="I184" s="14"/>
      <c r="J184" s="23" t="s">
        <v>344</v>
      </c>
      <c r="K184" s="14"/>
    </row>
    <row r="185" spans="1:11" ht="17.25" customHeight="1" x14ac:dyDescent="0.25">
      <c r="A185" s="10"/>
      <c r="B185" s="24" t="s">
        <v>13</v>
      </c>
      <c r="C185" s="17"/>
      <c r="D185" s="17"/>
      <c r="E185" s="56">
        <v>25000</v>
      </c>
      <c r="F185" s="56">
        <v>25000</v>
      </c>
      <c r="G185" s="56">
        <f t="shared" si="7"/>
        <v>100</v>
      </c>
      <c r="H185" s="57"/>
      <c r="I185" s="14"/>
      <c r="J185" s="14"/>
      <c r="K185" s="14"/>
    </row>
    <row r="186" spans="1:11" ht="78.75" customHeight="1" x14ac:dyDescent="0.25">
      <c r="A186" s="10">
        <v>50</v>
      </c>
      <c r="B186" s="18" t="s">
        <v>159</v>
      </c>
      <c r="C186" s="17" t="s">
        <v>149</v>
      </c>
      <c r="D186" s="17" t="s">
        <v>16</v>
      </c>
      <c r="E186" s="56">
        <v>140441.9</v>
      </c>
      <c r="F186" s="56">
        <v>126078.29</v>
      </c>
      <c r="G186" s="56">
        <f t="shared" si="7"/>
        <v>89.772560752880722</v>
      </c>
      <c r="H186" s="57">
        <v>100</v>
      </c>
      <c r="I186" s="14"/>
      <c r="J186" s="23" t="s">
        <v>330</v>
      </c>
      <c r="K186" s="14"/>
    </row>
    <row r="187" spans="1:11" ht="17.25" customHeight="1" x14ac:dyDescent="0.25">
      <c r="A187" s="10"/>
      <c r="B187" s="24" t="s">
        <v>13</v>
      </c>
      <c r="C187" s="10"/>
      <c r="D187" s="17"/>
      <c r="E187" s="56">
        <v>140441.9</v>
      </c>
      <c r="F187" s="56">
        <v>126078.29</v>
      </c>
      <c r="G187" s="56">
        <f t="shared" si="7"/>
        <v>89.772560752880722</v>
      </c>
      <c r="H187" s="57"/>
      <c r="I187" s="14"/>
      <c r="J187" s="14"/>
      <c r="K187" s="14"/>
    </row>
    <row r="188" spans="1:11" ht="70.5" customHeight="1" x14ac:dyDescent="0.25">
      <c r="A188" s="10">
        <v>51</v>
      </c>
      <c r="B188" s="18" t="s">
        <v>160</v>
      </c>
      <c r="C188" s="17" t="s">
        <v>149</v>
      </c>
      <c r="D188" s="17" t="s">
        <v>16</v>
      </c>
      <c r="E188" s="56">
        <v>130000</v>
      </c>
      <c r="F188" s="56">
        <v>83164.05</v>
      </c>
      <c r="G188" s="56">
        <f t="shared" si="7"/>
        <v>63.972346153846161</v>
      </c>
      <c r="H188" s="57">
        <v>100</v>
      </c>
      <c r="I188" s="14"/>
      <c r="J188" s="23" t="s">
        <v>330</v>
      </c>
      <c r="K188" s="14"/>
    </row>
    <row r="189" spans="1:11" ht="24.75" customHeight="1" x14ac:dyDescent="0.25">
      <c r="A189" s="10"/>
      <c r="B189" s="61" t="s">
        <v>13</v>
      </c>
      <c r="C189" s="17"/>
      <c r="D189" s="17"/>
      <c r="E189" s="56">
        <v>130000</v>
      </c>
      <c r="F189" s="56">
        <v>83164.05</v>
      </c>
      <c r="G189" s="56">
        <f t="shared" si="7"/>
        <v>63.972346153846161</v>
      </c>
      <c r="H189" s="57"/>
      <c r="I189" s="14"/>
      <c r="J189" s="23"/>
      <c r="K189" s="14"/>
    </row>
    <row r="190" spans="1:11" ht="129.75" customHeight="1" x14ac:dyDescent="0.25">
      <c r="A190" s="10">
        <v>52</v>
      </c>
      <c r="B190" s="18" t="s">
        <v>161</v>
      </c>
      <c r="C190" s="17" t="s">
        <v>149</v>
      </c>
      <c r="D190" s="17" t="s">
        <v>175</v>
      </c>
      <c r="E190" s="56">
        <v>50000</v>
      </c>
      <c r="F190" s="56">
        <v>20703.669999999998</v>
      </c>
      <c r="G190" s="56">
        <f t="shared" si="7"/>
        <v>41.407339999999998</v>
      </c>
      <c r="H190" s="57">
        <v>100</v>
      </c>
      <c r="I190" s="14"/>
      <c r="J190" s="23" t="s">
        <v>373</v>
      </c>
      <c r="K190" s="14"/>
    </row>
    <row r="191" spans="1:11" ht="17.25" customHeight="1" x14ac:dyDescent="0.25">
      <c r="A191" s="10"/>
      <c r="B191" s="24" t="s">
        <v>13</v>
      </c>
      <c r="C191" s="17"/>
      <c r="D191" s="17"/>
      <c r="E191" s="56">
        <v>50000</v>
      </c>
      <c r="F191" s="56">
        <v>20703.669999999998</v>
      </c>
      <c r="G191" s="56">
        <f t="shared" si="7"/>
        <v>41.407339999999998</v>
      </c>
      <c r="H191" s="57"/>
      <c r="I191" s="14"/>
      <c r="J191" s="14"/>
      <c r="K191" s="14"/>
    </row>
    <row r="192" spans="1:11" ht="145.5" customHeight="1" x14ac:dyDescent="0.25">
      <c r="A192" s="10">
        <v>53</v>
      </c>
      <c r="B192" s="18" t="s">
        <v>162</v>
      </c>
      <c r="C192" s="17" t="s">
        <v>149</v>
      </c>
      <c r="D192" s="17" t="s">
        <v>16</v>
      </c>
      <c r="E192" s="56">
        <v>529000</v>
      </c>
      <c r="F192" s="56">
        <v>439831.03999999998</v>
      </c>
      <c r="G192" s="56">
        <f t="shared" si="7"/>
        <v>83.143863894139884</v>
      </c>
      <c r="H192" s="57">
        <v>100</v>
      </c>
      <c r="I192" s="14"/>
      <c r="J192" s="23" t="s">
        <v>330</v>
      </c>
      <c r="K192" s="14"/>
    </row>
    <row r="193" spans="1:11" ht="17.25" customHeight="1" x14ac:dyDescent="0.25">
      <c r="A193" s="10"/>
      <c r="B193" s="24" t="s">
        <v>13</v>
      </c>
      <c r="C193" s="17"/>
      <c r="D193" s="17"/>
      <c r="E193" s="56">
        <v>529000</v>
      </c>
      <c r="F193" s="56">
        <v>439831.03999999998</v>
      </c>
      <c r="G193" s="56">
        <f t="shared" si="7"/>
        <v>83.143863894139884</v>
      </c>
      <c r="H193" s="57"/>
      <c r="I193" s="14"/>
      <c r="J193" s="14"/>
      <c r="K193" s="14"/>
    </row>
    <row r="194" spans="1:11" ht="17.25" customHeight="1" x14ac:dyDescent="0.25">
      <c r="A194" s="10"/>
      <c r="B194" s="18" t="s">
        <v>163</v>
      </c>
      <c r="C194" s="17"/>
      <c r="D194" s="17"/>
      <c r="E194" s="56"/>
      <c r="F194" s="56"/>
      <c r="G194" s="56"/>
      <c r="H194" s="57"/>
      <c r="I194" s="14"/>
      <c r="J194" s="14"/>
      <c r="K194" s="14"/>
    </row>
    <row r="195" spans="1:11" ht="17.25" customHeight="1" x14ac:dyDescent="0.25">
      <c r="A195" s="10"/>
      <c r="B195" s="18" t="s">
        <v>164</v>
      </c>
      <c r="C195" s="10"/>
      <c r="D195" s="10"/>
      <c r="E195" s="56">
        <v>91000</v>
      </c>
      <c r="F195" s="56">
        <v>41483.56</v>
      </c>
      <c r="G195" s="56">
        <f t="shared" si="7"/>
        <v>45.586329670329668</v>
      </c>
      <c r="H195" s="57"/>
      <c r="I195" s="14"/>
      <c r="J195" s="14"/>
      <c r="K195" s="14"/>
    </row>
    <row r="196" spans="1:11" ht="17.25" customHeight="1" x14ac:dyDescent="0.25">
      <c r="A196" s="10"/>
      <c r="B196" s="18" t="s">
        <v>155</v>
      </c>
      <c r="C196" s="17"/>
      <c r="D196" s="17"/>
      <c r="E196" s="56"/>
      <c r="F196" s="56"/>
      <c r="G196" s="56"/>
      <c r="H196" s="57"/>
      <c r="I196" s="14"/>
      <c r="J196" s="14"/>
      <c r="K196" s="14"/>
    </row>
    <row r="197" spans="1:11" ht="51" customHeight="1" x14ac:dyDescent="0.25">
      <c r="A197" s="10"/>
      <c r="B197" s="18" t="s">
        <v>165</v>
      </c>
      <c r="C197" s="62"/>
      <c r="D197" s="62"/>
      <c r="E197" s="56">
        <v>91000</v>
      </c>
      <c r="F197" s="56">
        <v>41483.56</v>
      </c>
      <c r="G197" s="56">
        <f t="shared" ref="G197:G229" si="8">F197/E197*100</f>
        <v>45.586329670329668</v>
      </c>
      <c r="H197" s="57"/>
      <c r="I197" s="14"/>
      <c r="J197" s="14"/>
      <c r="K197" s="14"/>
    </row>
    <row r="198" spans="1:11" ht="17.25" customHeight="1" x14ac:dyDescent="0.25">
      <c r="A198" s="10"/>
      <c r="B198" s="18" t="s">
        <v>166</v>
      </c>
      <c r="C198" s="62"/>
      <c r="D198" s="62"/>
      <c r="E198" s="56">
        <v>263000</v>
      </c>
      <c r="F198" s="56">
        <v>237662.73</v>
      </c>
      <c r="G198" s="56">
        <f t="shared" si="8"/>
        <v>90.366057034220532</v>
      </c>
      <c r="H198" s="57"/>
      <c r="I198" s="14"/>
      <c r="J198" s="14"/>
      <c r="K198" s="14"/>
    </row>
    <row r="199" spans="1:11" ht="17.25" customHeight="1" x14ac:dyDescent="0.25">
      <c r="A199" s="10"/>
      <c r="B199" s="18" t="s">
        <v>155</v>
      </c>
      <c r="C199" s="62"/>
      <c r="D199" s="62"/>
      <c r="E199" s="56"/>
      <c r="F199" s="56"/>
      <c r="G199" s="56"/>
      <c r="H199" s="57"/>
      <c r="I199" s="14"/>
      <c r="J199" s="14"/>
      <c r="K199" s="14"/>
    </row>
    <row r="200" spans="1:11" ht="50.25" customHeight="1" x14ac:dyDescent="0.25">
      <c r="A200" s="10"/>
      <c r="B200" s="18" t="s">
        <v>167</v>
      </c>
      <c r="C200" s="62"/>
      <c r="D200" s="62"/>
      <c r="E200" s="56">
        <v>100000</v>
      </c>
      <c r="F200" s="56">
        <v>51521.05</v>
      </c>
      <c r="G200" s="56">
        <f t="shared" si="8"/>
        <v>51.521050000000002</v>
      </c>
      <c r="H200" s="57"/>
      <c r="I200" s="14"/>
      <c r="J200" s="14"/>
      <c r="K200" s="14"/>
    </row>
    <row r="201" spans="1:11" ht="72.75" customHeight="1" x14ac:dyDescent="0.25">
      <c r="A201" s="10"/>
      <c r="B201" s="18" t="s">
        <v>168</v>
      </c>
      <c r="C201" s="62"/>
      <c r="D201" s="62"/>
      <c r="E201" s="56">
        <v>163000</v>
      </c>
      <c r="F201" s="56">
        <v>186141.68</v>
      </c>
      <c r="G201" s="56">
        <f t="shared" si="8"/>
        <v>114.19734969325152</v>
      </c>
      <c r="H201" s="57"/>
      <c r="I201" s="14"/>
      <c r="J201" s="14"/>
      <c r="K201" s="14"/>
    </row>
    <row r="202" spans="1:11" ht="19.5" customHeight="1" x14ac:dyDescent="0.25">
      <c r="A202" s="10"/>
      <c r="B202" s="18" t="s">
        <v>169</v>
      </c>
      <c r="C202" s="17"/>
      <c r="D202" s="17"/>
      <c r="E202" s="56">
        <v>100000</v>
      </c>
      <c r="F202" s="56">
        <v>85684.75</v>
      </c>
      <c r="G202" s="56">
        <f t="shared" si="8"/>
        <v>85.684749999999994</v>
      </c>
      <c r="H202" s="57"/>
      <c r="I202" s="14"/>
      <c r="J202" s="14"/>
      <c r="K202" s="14"/>
    </row>
    <row r="203" spans="1:11" ht="56.25" customHeight="1" x14ac:dyDescent="0.25">
      <c r="A203" s="10"/>
      <c r="B203" s="18" t="s">
        <v>170</v>
      </c>
      <c r="C203" s="10"/>
      <c r="D203" s="10"/>
      <c r="E203" s="56">
        <v>100000</v>
      </c>
      <c r="F203" s="56">
        <v>85684.75</v>
      </c>
      <c r="G203" s="56">
        <f t="shared" si="8"/>
        <v>85.684749999999994</v>
      </c>
      <c r="H203" s="57"/>
      <c r="I203" s="14"/>
      <c r="J203" s="14"/>
      <c r="K203" s="14"/>
    </row>
    <row r="204" spans="1:11" ht="18.75" customHeight="1" x14ac:dyDescent="0.25">
      <c r="A204" s="10"/>
      <c r="B204" s="18" t="s">
        <v>171</v>
      </c>
      <c r="C204" s="10"/>
      <c r="D204" s="10"/>
      <c r="E204" s="56">
        <v>75000</v>
      </c>
      <c r="F204" s="56">
        <v>75000</v>
      </c>
      <c r="G204" s="56">
        <f t="shared" si="8"/>
        <v>100</v>
      </c>
      <c r="H204" s="57"/>
      <c r="I204" s="14"/>
      <c r="J204" s="14"/>
      <c r="K204" s="14"/>
    </row>
    <row r="205" spans="1:11" ht="72" customHeight="1" x14ac:dyDescent="0.25">
      <c r="A205" s="10"/>
      <c r="B205" s="18" t="s">
        <v>172</v>
      </c>
      <c r="C205" s="62"/>
      <c r="D205" s="62"/>
      <c r="E205" s="56">
        <v>75000</v>
      </c>
      <c r="F205" s="56">
        <v>75000</v>
      </c>
      <c r="G205" s="56">
        <f t="shared" si="8"/>
        <v>100</v>
      </c>
      <c r="H205" s="57"/>
      <c r="I205" s="14"/>
      <c r="J205" s="14"/>
      <c r="K205" s="14"/>
    </row>
    <row r="206" spans="1:11" ht="199.5" customHeight="1" x14ac:dyDescent="0.25">
      <c r="A206" s="10">
        <v>54</v>
      </c>
      <c r="B206" s="18" t="s">
        <v>173</v>
      </c>
      <c r="C206" s="17" t="s">
        <v>149</v>
      </c>
      <c r="D206" s="17" t="s">
        <v>16</v>
      </c>
      <c r="E206" s="56">
        <v>30000</v>
      </c>
      <c r="F206" s="56">
        <v>0</v>
      </c>
      <c r="G206" s="56">
        <f t="shared" si="8"/>
        <v>0</v>
      </c>
      <c r="H206" s="57">
        <v>0</v>
      </c>
      <c r="I206" s="18" t="s">
        <v>375</v>
      </c>
      <c r="J206" s="23" t="s">
        <v>330</v>
      </c>
      <c r="K206" s="18" t="s">
        <v>376</v>
      </c>
    </row>
    <row r="207" spans="1:11" ht="17.25" customHeight="1" x14ac:dyDescent="0.25">
      <c r="A207" s="10"/>
      <c r="B207" s="26" t="s">
        <v>13</v>
      </c>
      <c r="C207" s="17"/>
      <c r="D207" s="17"/>
      <c r="E207" s="56">
        <v>30000</v>
      </c>
      <c r="F207" s="56">
        <v>0</v>
      </c>
      <c r="G207" s="56">
        <f t="shared" si="8"/>
        <v>0</v>
      </c>
      <c r="H207" s="57"/>
      <c r="I207" s="53"/>
      <c r="J207" s="14"/>
      <c r="K207" s="14"/>
    </row>
    <row r="208" spans="1:11" ht="104.25" customHeight="1" x14ac:dyDescent="0.25">
      <c r="A208" s="63">
        <v>55</v>
      </c>
      <c r="B208" s="64" t="s">
        <v>377</v>
      </c>
      <c r="C208" s="19" t="s">
        <v>149</v>
      </c>
      <c r="D208" s="19">
        <v>2016</v>
      </c>
      <c r="E208" s="65">
        <v>9000</v>
      </c>
      <c r="F208" s="65">
        <v>9000</v>
      </c>
      <c r="G208" s="65">
        <f t="shared" si="8"/>
        <v>100</v>
      </c>
      <c r="H208" s="66">
        <v>100</v>
      </c>
      <c r="I208" s="53"/>
      <c r="J208" s="37" t="s">
        <v>340</v>
      </c>
      <c r="K208" s="14"/>
    </row>
    <row r="209" spans="1:11" ht="17.25" customHeight="1" x14ac:dyDescent="0.25">
      <c r="A209" s="10"/>
      <c r="B209" s="26" t="s">
        <v>13</v>
      </c>
      <c r="C209" s="17"/>
      <c r="D209" s="17"/>
      <c r="E209" s="56">
        <v>9000</v>
      </c>
      <c r="F209" s="56">
        <v>9000</v>
      </c>
      <c r="G209" s="56">
        <f t="shared" si="8"/>
        <v>100</v>
      </c>
      <c r="H209" s="57"/>
      <c r="I209" s="53"/>
      <c r="J209" s="14"/>
      <c r="K209" s="14"/>
    </row>
    <row r="210" spans="1:11" ht="84" customHeight="1" x14ac:dyDescent="0.25">
      <c r="A210" s="10">
        <v>56</v>
      </c>
      <c r="B210" s="18" t="s">
        <v>174</v>
      </c>
      <c r="C210" s="62" t="s">
        <v>149</v>
      </c>
      <c r="D210" s="17" t="s">
        <v>57</v>
      </c>
      <c r="E210" s="56">
        <v>10000</v>
      </c>
      <c r="F210" s="56">
        <v>10000</v>
      </c>
      <c r="G210" s="56">
        <f t="shared" si="8"/>
        <v>100</v>
      </c>
      <c r="H210" s="57">
        <v>100</v>
      </c>
      <c r="I210" s="53"/>
      <c r="J210" s="23" t="s">
        <v>344</v>
      </c>
      <c r="K210" s="14"/>
    </row>
    <row r="211" spans="1:11" ht="17.25" customHeight="1" x14ac:dyDescent="0.25">
      <c r="A211" s="10"/>
      <c r="B211" s="24" t="s">
        <v>13</v>
      </c>
      <c r="C211" s="62"/>
      <c r="D211" s="17"/>
      <c r="E211" s="56">
        <v>10000</v>
      </c>
      <c r="F211" s="56">
        <v>10000</v>
      </c>
      <c r="G211" s="56">
        <f t="shared" si="8"/>
        <v>100</v>
      </c>
      <c r="H211" s="57"/>
      <c r="I211" s="53"/>
      <c r="J211" s="14"/>
      <c r="K211" s="14"/>
    </row>
    <row r="212" spans="1:11" ht="81.75" customHeight="1" x14ac:dyDescent="0.25">
      <c r="A212" s="10">
        <v>57</v>
      </c>
      <c r="B212" s="18" t="s">
        <v>178</v>
      </c>
      <c r="C212" s="62" t="s">
        <v>149</v>
      </c>
      <c r="D212" s="17" t="s">
        <v>16</v>
      </c>
      <c r="E212" s="56">
        <v>15000</v>
      </c>
      <c r="F212" s="56">
        <v>12748.88</v>
      </c>
      <c r="G212" s="56">
        <f t="shared" si="8"/>
        <v>84.992533333333327</v>
      </c>
      <c r="H212" s="57">
        <v>100</v>
      </c>
      <c r="I212" s="14"/>
      <c r="J212" s="23" t="s">
        <v>330</v>
      </c>
      <c r="K212" s="14"/>
    </row>
    <row r="213" spans="1:11" ht="17.25" customHeight="1" x14ac:dyDescent="0.25">
      <c r="A213" s="10"/>
      <c r="B213" s="24" t="s">
        <v>13</v>
      </c>
      <c r="C213" s="62"/>
      <c r="D213" s="17"/>
      <c r="E213" s="56">
        <v>15000</v>
      </c>
      <c r="F213" s="56">
        <v>12748.88</v>
      </c>
      <c r="G213" s="56">
        <f t="shared" si="8"/>
        <v>84.992533333333327</v>
      </c>
      <c r="H213" s="57"/>
      <c r="I213" s="14"/>
      <c r="J213" s="14"/>
      <c r="K213" s="14"/>
    </row>
    <row r="214" spans="1:11" ht="50.25" customHeight="1" x14ac:dyDescent="0.25">
      <c r="A214" s="10">
        <v>58</v>
      </c>
      <c r="B214" s="18" t="s">
        <v>179</v>
      </c>
      <c r="C214" s="62" t="s">
        <v>149</v>
      </c>
      <c r="D214" s="17" t="s">
        <v>16</v>
      </c>
      <c r="E214" s="56">
        <v>4000</v>
      </c>
      <c r="F214" s="56">
        <v>3816.3</v>
      </c>
      <c r="G214" s="56">
        <f t="shared" si="8"/>
        <v>95.407499999999999</v>
      </c>
      <c r="H214" s="57">
        <v>100</v>
      </c>
      <c r="I214" s="14"/>
      <c r="J214" s="23" t="s">
        <v>330</v>
      </c>
      <c r="K214" s="14"/>
    </row>
    <row r="215" spans="1:11" ht="17.25" customHeight="1" x14ac:dyDescent="0.25">
      <c r="A215" s="10"/>
      <c r="B215" s="61" t="s">
        <v>13</v>
      </c>
      <c r="C215" s="62"/>
      <c r="D215" s="17"/>
      <c r="E215" s="56">
        <v>4000</v>
      </c>
      <c r="F215" s="56">
        <v>3816.3</v>
      </c>
      <c r="G215" s="56">
        <f t="shared" si="8"/>
        <v>95.407499999999999</v>
      </c>
      <c r="H215" s="57"/>
      <c r="I215" s="14"/>
      <c r="J215" s="14"/>
      <c r="K215" s="14"/>
    </row>
    <row r="216" spans="1:11" ht="129.75" customHeight="1" x14ac:dyDescent="0.25">
      <c r="A216" s="10">
        <v>59</v>
      </c>
      <c r="B216" s="18" t="s">
        <v>180</v>
      </c>
      <c r="C216" s="62" t="s">
        <v>149</v>
      </c>
      <c r="D216" s="17" t="s">
        <v>16</v>
      </c>
      <c r="E216" s="56">
        <v>16500</v>
      </c>
      <c r="F216" s="56">
        <v>17470.29</v>
      </c>
      <c r="G216" s="56">
        <f t="shared" si="8"/>
        <v>105.88054545454546</v>
      </c>
      <c r="H216" s="57">
        <v>100</v>
      </c>
      <c r="I216" s="14"/>
      <c r="J216" s="23" t="s">
        <v>330</v>
      </c>
      <c r="K216" s="14"/>
    </row>
    <row r="217" spans="1:11" ht="17.25" customHeight="1" x14ac:dyDescent="0.25">
      <c r="A217" s="10"/>
      <c r="B217" s="61" t="s">
        <v>13</v>
      </c>
      <c r="C217" s="62"/>
      <c r="D217" s="17"/>
      <c r="E217" s="56">
        <v>16500</v>
      </c>
      <c r="F217" s="56">
        <v>17470.29</v>
      </c>
      <c r="G217" s="56">
        <f t="shared" si="8"/>
        <v>105.88054545454546</v>
      </c>
      <c r="H217" s="57"/>
      <c r="I217" s="14"/>
      <c r="J217" s="14"/>
      <c r="K217" s="14"/>
    </row>
    <row r="218" spans="1:11" ht="117.75" customHeight="1" x14ac:dyDescent="0.25">
      <c r="A218" s="10">
        <v>60</v>
      </c>
      <c r="B218" s="55" t="s">
        <v>181</v>
      </c>
      <c r="C218" s="62" t="s">
        <v>149</v>
      </c>
      <c r="D218" s="17" t="s">
        <v>16</v>
      </c>
      <c r="E218" s="56">
        <v>10000</v>
      </c>
      <c r="F218" s="56">
        <v>10000</v>
      </c>
      <c r="G218" s="56">
        <f t="shared" si="8"/>
        <v>100</v>
      </c>
      <c r="H218" s="57">
        <v>100</v>
      </c>
      <c r="I218" s="14"/>
      <c r="J218" s="23" t="s">
        <v>330</v>
      </c>
      <c r="K218" s="14"/>
    </row>
    <row r="219" spans="1:11" ht="17.25" customHeight="1" x14ac:dyDescent="0.25">
      <c r="A219" s="10"/>
      <c r="B219" s="61" t="s">
        <v>13</v>
      </c>
      <c r="C219" s="62"/>
      <c r="D219" s="17"/>
      <c r="E219" s="56">
        <v>10000</v>
      </c>
      <c r="F219" s="56">
        <v>10000</v>
      </c>
      <c r="G219" s="56">
        <f t="shared" si="8"/>
        <v>100</v>
      </c>
      <c r="H219" s="57"/>
      <c r="I219" s="14"/>
      <c r="J219" s="14"/>
      <c r="K219" s="14"/>
    </row>
    <row r="220" spans="1:11" ht="99.75" customHeight="1" x14ac:dyDescent="0.25">
      <c r="A220" s="10">
        <v>61</v>
      </c>
      <c r="B220" s="55" t="s">
        <v>182</v>
      </c>
      <c r="C220" s="62" t="s">
        <v>149</v>
      </c>
      <c r="D220" s="17" t="s">
        <v>16</v>
      </c>
      <c r="E220" s="56">
        <v>40000</v>
      </c>
      <c r="F220" s="56">
        <v>30000</v>
      </c>
      <c r="G220" s="56">
        <f t="shared" si="8"/>
        <v>75</v>
      </c>
      <c r="H220" s="57">
        <v>100</v>
      </c>
      <c r="I220" s="14"/>
      <c r="J220" s="23" t="s">
        <v>330</v>
      </c>
      <c r="K220" s="14"/>
    </row>
    <row r="221" spans="1:11" ht="17.25" customHeight="1" x14ac:dyDescent="0.25">
      <c r="A221" s="10"/>
      <c r="B221" s="61" t="s">
        <v>13</v>
      </c>
      <c r="C221" s="62"/>
      <c r="D221" s="17"/>
      <c r="E221" s="56">
        <v>40000</v>
      </c>
      <c r="F221" s="56">
        <v>30000</v>
      </c>
      <c r="G221" s="56">
        <f t="shared" si="8"/>
        <v>75</v>
      </c>
      <c r="H221" s="57"/>
      <c r="I221" s="14"/>
      <c r="J221" s="14"/>
      <c r="K221" s="14"/>
    </row>
    <row r="222" spans="1:11" ht="111.75" customHeight="1" x14ac:dyDescent="0.25">
      <c r="A222" s="10">
        <v>62</v>
      </c>
      <c r="B222" s="55" t="s">
        <v>183</v>
      </c>
      <c r="C222" s="62" t="s">
        <v>149</v>
      </c>
      <c r="D222" s="17" t="s">
        <v>57</v>
      </c>
      <c r="E222" s="56">
        <v>35000</v>
      </c>
      <c r="F222" s="56">
        <v>35000</v>
      </c>
      <c r="G222" s="56">
        <f t="shared" si="8"/>
        <v>100</v>
      </c>
      <c r="H222" s="57">
        <v>100</v>
      </c>
      <c r="I222" s="14"/>
      <c r="J222" s="23" t="s">
        <v>344</v>
      </c>
      <c r="K222" s="14"/>
    </row>
    <row r="223" spans="1:11" ht="17.25" customHeight="1" x14ac:dyDescent="0.25">
      <c r="A223" s="10"/>
      <c r="B223" s="61" t="s">
        <v>13</v>
      </c>
      <c r="C223" s="62"/>
      <c r="D223" s="62"/>
      <c r="E223" s="56">
        <v>35000</v>
      </c>
      <c r="F223" s="56">
        <v>35000</v>
      </c>
      <c r="G223" s="56">
        <f t="shared" si="8"/>
        <v>100</v>
      </c>
      <c r="H223" s="57"/>
      <c r="I223" s="14"/>
      <c r="J223" s="14"/>
      <c r="K223" s="14"/>
    </row>
    <row r="224" spans="1:11" ht="130.5" customHeight="1" x14ac:dyDescent="0.25">
      <c r="A224" s="10">
        <v>63</v>
      </c>
      <c r="B224" s="55" t="s">
        <v>184</v>
      </c>
      <c r="C224" s="62" t="s">
        <v>149</v>
      </c>
      <c r="D224" s="17" t="s">
        <v>16</v>
      </c>
      <c r="E224" s="56">
        <v>1746379.8</v>
      </c>
      <c r="F224" s="56">
        <v>1708135.8</v>
      </c>
      <c r="G224" s="56">
        <f t="shared" si="8"/>
        <v>97.810098353176102</v>
      </c>
      <c r="H224" s="57">
        <v>100</v>
      </c>
      <c r="I224" s="14"/>
      <c r="J224" s="23" t="s">
        <v>330</v>
      </c>
      <c r="K224" s="14"/>
    </row>
    <row r="225" spans="1:11" ht="17.25" customHeight="1" x14ac:dyDescent="0.25">
      <c r="A225" s="10"/>
      <c r="B225" s="61" t="s">
        <v>13</v>
      </c>
      <c r="C225" s="62"/>
      <c r="D225" s="17"/>
      <c r="E225" s="56">
        <v>1746379.8</v>
      </c>
      <c r="F225" s="56">
        <v>1708135.8</v>
      </c>
      <c r="G225" s="56">
        <f t="shared" si="8"/>
        <v>97.810098353176102</v>
      </c>
      <c r="H225" s="57"/>
      <c r="I225" s="14"/>
      <c r="J225" s="14"/>
      <c r="K225" s="14"/>
    </row>
    <row r="226" spans="1:11" ht="103.5" customHeight="1" x14ac:dyDescent="0.25">
      <c r="A226" s="10">
        <v>64</v>
      </c>
      <c r="B226" s="55" t="s">
        <v>378</v>
      </c>
      <c r="C226" s="62" t="s">
        <v>379</v>
      </c>
      <c r="D226" s="17">
        <v>2016</v>
      </c>
      <c r="E226" s="56">
        <v>5000</v>
      </c>
      <c r="F226" s="56">
        <v>5000</v>
      </c>
      <c r="G226" s="56">
        <f t="shared" si="8"/>
        <v>100</v>
      </c>
      <c r="H226" s="57">
        <v>100</v>
      </c>
      <c r="I226" s="48"/>
      <c r="J226" s="37" t="s">
        <v>380</v>
      </c>
      <c r="K226" s="14"/>
    </row>
    <row r="227" spans="1:11" ht="17.25" customHeight="1" x14ac:dyDescent="0.25">
      <c r="A227" s="10"/>
      <c r="B227" s="61" t="s">
        <v>13</v>
      </c>
      <c r="C227" s="62"/>
      <c r="D227" s="17"/>
      <c r="E227" s="56">
        <v>5000</v>
      </c>
      <c r="F227" s="56">
        <v>5000</v>
      </c>
      <c r="G227" s="56">
        <f t="shared" si="8"/>
        <v>100</v>
      </c>
      <c r="H227" s="57"/>
      <c r="I227" s="48"/>
      <c r="J227" s="14"/>
      <c r="K227" s="14"/>
    </row>
    <row r="228" spans="1:11" ht="50.25" customHeight="1" x14ac:dyDescent="0.25">
      <c r="A228" s="10">
        <v>65</v>
      </c>
      <c r="B228" s="55" t="s">
        <v>185</v>
      </c>
      <c r="C228" s="62" t="s">
        <v>48</v>
      </c>
      <c r="D228" s="17" t="s">
        <v>16</v>
      </c>
      <c r="E228" s="56">
        <v>130826</v>
      </c>
      <c r="F228" s="56">
        <v>115430.5</v>
      </c>
      <c r="G228" s="56">
        <f t="shared" si="8"/>
        <v>88.232079250301936</v>
      </c>
      <c r="H228" s="57">
        <v>100</v>
      </c>
      <c r="I228" s="55"/>
      <c r="J228" s="14"/>
      <c r="K228" s="14"/>
    </row>
    <row r="229" spans="1:11" ht="17.25" customHeight="1" x14ac:dyDescent="0.25">
      <c r="A229" s="10"/>
      <c r="B229" s="61" t="s">
        <v>13</v>
      </c>
      <c r="C229" s="62"/>
      <c r="D229" s="17"/>
      <c r="E229" s="56">
        <v>130826</v>
      </c>
      <c r="F229" s="56">
        <v>115430.5</v>
      </c>
      <c r="G229" s="56">
        <f t="shared" si="8"/>
        <v>88.232079250301936</v>
      </c>
      <c r="H229" s="57"/>
      <c r="I229" s="48"/>
      <c r="J229" s="14"/>
      <c r="K229" s="14"/>
    </row>
    <row r="230" spans="1:11" ht="100.5" customHeight="1" x14ac:dyDescent="0.25">
      <c r="A230" s="10">
        <v>66</v>
      </c>
      <c r="B230" s="55" t="s">
        <v>381</v>
      </c>
      <c r="C230" s="62" t="s">
        <v>186</v>
      </c>
      <c r="D230" s="17" t="s">
        <v>45</v>
      </c>
      <c r="E230" s="56">
        <v>0</v>
      </c>
      <c r="F230" s="56">
        <v>0</v>
      </c>
      <c r="G230" s="56"/>
      <c r="H230" s="57">
        <v>100</v>
      </c>
      <c r="I230" s="55"/>
      <c r="J230" s="37" t="s">
        <v>380</v>
      </c>
      <c r="K230" s="55"/>
    </row>
    <row r="231" spans="1:11" ht="99" customHeight="1" x14ac:dyDescent="0.25">
      <c r="A231" s="10">
        <v>67</v>
      </c>
      <c r="B231" s="55" t="s">
        <v>187</v>
      </c>
      <c r="C231" s="62" t="s">
        <v>186</v>
      </c>
      <c r="D231" s="17" t="s">
        <v>177</v>
      </c>
      <c r="E231" s="56">
        <v>2500</v>
      </c>
      <c r="F231" s="56">
        <v>2500</v>
      </c>
      <c r="G231" s="56">
        <f t="shared" ref="G231:G238" si="9">F231/E231*100</f>
        <v>100</v>
      </c>
      <c r="H231" s="57">
        <v>100</v>
      </c>
      <c r="I231" s="14"/>
      <c r="J231" s="23" t="s">
        <v>382</v>
      </c>
      <c r="K231" s="14"/>
    </row>
    <row r="232" spans="1:11" ht="17.25" customHeight="1" x14ac:dyDescent="0.25">
      <c r="A232" s="10"/>
      <c r="B232" s="61" t="s">
        <v>22</v>
      </c>
      <c r="C232" s="62"/>
      <c r="D232" s="17"/>
      <c r="E232" s="56">
        <v>2500</v>
      </c>
      <c r="F232" s="56">
        <v>2500</v>
      </c>
      <c r="G232" s="56">
        <f t="shared" si="9"/>
        <v>100</v>
      </c>
      <c r="H232" s="57"/>
      <c r="I232" s="14"/>
      <c r="J232" s="23"/>
      <c r="K232" s="14"/>
    </row>
    <row r="233" spans="1:11" ht="129.75" customHeight="1" x14ac:dyDescent="0.25">
      <c r="A233" s="10">
        <v>68</v>
      </c>
      <c r="B233" s="55" t="s">
        <v>188</v>
      </c>
      <c r="C233" s="62" t="s">
        <v>186</v>
      </c>
      <c r="D233" s="17" t="s">
        <v>16</v>
      </c>
      <c r="E233" s="56">
        <v>2500</v>
      </c>
      <c r="F233" s="56">
        <v>2500</v>
      </c>
      <c r="G233" s="56">
        <f t="shared" si="9"/>
        <v>100</v>
      </c>
      <c r="H233" s="57">
        <v>100</v>
      </c>
      <c r="I233" s="14"/>
      <c r="J233" s="23" t="s">
        <v>330</v>
      </c>
      <c r="K233" s="14"/>
    </row>
    <row r="234" spans="1:11" ht="17.25" customHeight="1" x14ac:dyDescent="0.25">
      <c r="A234" s="10"/>
      <c r="B234" s="61" t="s">
        <v>22</v>
      </c>
      <c r="C234" s="62"/>
      <c r="D234" s="62"/>
      <c r="E234" s="56">
        <v>2500</v>
      </c>
      <c r="F234" s="56">
        <v>2500</v>
      </c>
      <c r="G234" s="56">
        <f t="shared" si="9"/>
        <v>100</v>
      </c>
      <c r="H234" s="57"/>
      <c r="I234" s="14"/>
      <c r="J234" s="14"/>
      <c r="K234" s="14"/>
    </row>
    <row r="235" spans="1:11" ht="84.75" customHeight="1" x14ac:dyDescent="0.25">
      <c r="A235" s="10">
        <v>69</v>
      </c>
      <c r="B235" s="55" t="s">
        <v>189</v>
      </c>
      <c r="C235" s="62" t="s">
        <v>186</v>
      </c>
      <c r="D235" s="17" t="s">
        <v>16</v>
      </c>
      <c r="E235" s="56">
        <v>3000</v>
      </c>
      <c r="F235" s="56">
        <v>2997</v>
      </c>
      <c r="G235" s="56">
        <f t="shared" si="9"/>
        <v>99.9</v>
      </c>
      <c r="H235" s="57">
        <v>100</v>
      </c>
      <c r="I235" s="14"/>
      <c r="J235" s="23" t="s">
        <v>330</v>
      </c>
      <c r="K235" s="14"/>
    </row>
    <row r="236" spans="1:11" ht="17.25" customHeight="1" x14ac:dyDescent="0.25">
      <c r="A236" s="10"/>
      <c r="B236" s="61" t="s">
        <v>22</v>
      </c>
      <c r="C236" s="62"/>
      <c r="D236" s="62"/>
      <c r="E236" s="56">
        <v>3000</v>
      </c>
      <c r="F236" s="56">
        <v>2997</v>
      </c>
      <c r="G236" s="56">
        <f t="shared" si="9"/>
        <v>99.9</v>
      </c>
      <c r="H236" s="57"/>
      <c r="I236" s="14"/>
      <c r="J236" s="14"/>
      <c r="K236" s="14"/>
    </row>
    <row r="237" spans="1:11" ht="197.25" customHeight="1" x14ac:dyDescent="0.25">
      <c r="A237" s="10">
        <v>70</v>
      </c>
      <c r="B237" s="55" t="s">
        <v>383</v>
      </c>
      <c r="C237" s="62" t="s">
        <v>186</v>
      </c>
      <c r="D237" s="17">
        <v>2016</v>
      </c>
      <c r="E237" s="56">
        <v>0</v>
      </c>
      <c r="F237" s="56">
        <v>0</v>
      </c>
      <c r="G237" s="56"/>
      <c r="H237" s="57">
        <v>90</v>
      </c>
      <c r="I237" s="55"/>
      <c r="J237" s="37" t="s">
        <v>380</v>
      </c>
      <c r="K237" s="23" t="s">
        <v>384</v>
      </c>
    </row>
    <row r="238" spans="1:11" ht="182.25" customHeight="1" x14ac:dyDescent="0.25">
      <c r="A238" s="10">
        <v>71</v>
      </c>
      <c r="B238" s="55" t="s">
        <v>190</v>
      </c>
      <c r="C238" s="62" t="s">
        <v>186</v>
      </c>
      <c r="D238" s="17" t="s">
        <v>16</v>
      </c>
      <c r="E238" s="65">
        <v>27000</v>
      </c>
      <c r="F238" s="65">
        <v>994735</v>
      </c>
      <c r="G238" s="56">
        <f t="shared" si="9"/>
        <v>3684.2037037037039</v>
      </c>
      <c r="H238" s="66">
        <v>100</v>
      </c>
      <c r="I238" s="55"/>
      <c r="J238" s="14"/>
      <c r="K238" s="14"/>
    </row>
    <row r="239" spans="1:11" ht="35.25" customHeight="1" x14ac:dyDescent="0.25">
      <c r="A239" s="10"/>
      <c r="B239" s="61" t="s">
        <v>139</v>
      </c>
      <c r="C239" s="62"/>
      <c r="D239" s="17"/>
      <c r="E239" s="65">
        <v>27000</v>
      </c>
      <c r="F239" s="65">
        <v>994735</v>
      </c>
      <c r="G239" s="65"/>
      <c r="H239" s="66"/>
      <c r="I239" s="48"/>
      <c r="J239" s="14"/>
      <c r="K239" s="14"/>
    </row>
    <row r="240" spans="1:11" ht="84" customHeight="1" x14ac:dyDescent="0.25">
      <c r="A240" s="10">
        <v>72</v>
      </c>
      <c r="B240" s="55" t="s">
        <v>191</v>
      </c>
      <c r="C240" s="62" t="s">
        <v>186</v>
      </c>
      <c r="D240" s="17" t="s">
        <v>193</v>
      </c>
      <c r="E240" s="56">
        <v>3000</v>
      </c>
      <c r="F240" s="56">
        <v>3000</v>
      </c>
      <c r="G240" s="56">
        <f t="shared" ref="G240:G259" si="10">F240/E240*100</f>
        <v>100</v>
      </c>
      <c r="H240" s="57">
        <v>100</v>
      </c>
      <c r="I240" s="55"/>
      <c r="J240" s="23" t="s">
        <v>385</v>
      </c>
      <c r="K240" s="14"/>
    </row>
    <row r="241" spans="1:11" ht="17.25" customHeight="1" x14ac:dyDescent="0.25">
      <c r="A241" s="10"/>
      <c r="B241" s="61" t="s">
        <v>22</v>
      </c>
      <c r="C241" s="62"/>
      <c r="D241" s="17"/>
      <c r="E241" s="56">
        <v>3000</v>
      </c>
      <c r="F241" s="56">
        <v>3000</v>
      </c>
      <c r="G241" s="56">
        <f t="shared" si="10"/>
        <v>100</v>
      </c>
      <c r="H241" s="57"/>
      <c r="I241" s="48"/>
      <c r="J241" s="14"/>
      <c r="K241" s="14"/>
    </row>
    <row r="242" spans="1:11" ht="114.75" customHeight="1" x14ac:dyDescent="0.25">
      <c r="A242" s="10">
        <v>73</v>
      </c>
      <c r="B242" s="55" t="s">
        <v>192</v>
      </c>
      <c r="C242" s="62" t="s">
        <v>186</v>
      </c>
      <c r="D242" s="17" t="s">
        <v>175</v>
      </c>
      <c r="E242" s="56">
        <v>15000</v>
      </c>
      <c r="F242" s="56">
        <v>14652.6</v>
      </c>
      <c r="G242" s="56">
        <f t="shared" si="10"/>
        <v>97.683999999999997</v>
      </c>
      <c r="H242" s="57">
        <v>100</v>
      </c>
      <c r="I242" s="55"/>
      <c r="J242" s="23" t="s">
        <v>386</v>
      </c>
      <c r="K242" s="14"/>
    </row>
    <row r="243" spans="1:11" ht="17.25" customHeight="1" x14ac:dyDescent="0.25">
      <c r="A243" s="10"/>
      <c r="B243" s="61" t="s">
        <v>22</v>
      </c>
      <c r="C243" s="62"/>
      <c r="D243" s="17"/>
      <c r="E243" s="56">
        <v>15000</v>
      </c>
      <c r="F243" s="56">
        <v>14652.6</v>
      </c>
      <c r="G243" s="56">
        <f t="shared" si="10"/>
        <v>97.683999999999997</v>
      </c>
      <c r="H243" s="57"/>
      <c r="I243" s="48"/>
      <c r="J243" s="14"/>
      <c r="K243" s="14"/>
    </row>
    <row r="244" spans="1:11" ht="98.25" customHeight="1" x14ac:dyDescent="0.25">
      <c r="A244" s="10">
        <v>74</v>
      </c>
      <c r="B244" s="55" t="s">
        <v>387</v>
      </c>
      <c r="C244" s="62" t="s">
        <v>186</v>
      </c>
      <c r="D244" s="17">
        <v>2016</v>
      </c>
      <c r="E244" s="56">
        <v>15000</v>
      </c>
      <c r="F244" s="56">
        <v>132000</v>
      </c>
      <c r="G244" s="56">
        <f t="shared" si="10"/>
        <v>880.00000000000011</v>
      </c>
      <c r="H244" s="57">
        <v>100</v>
      </c>
      <c r="I244" s="14"/>
      <c r="J244" s="37" t="s">
        <v>380</v>
      </c>
      <c r="K244" s="14"/>
    </row>
    <row r="245" spans="1:11" ht="36.75" customHeight="1" x14ac:dyDescent="0.25">
      <c r="A245" s="10"/>
      <c r="B245" s="61" t="s">
        <v>139</v>
      </c>
      <c r="C245" s="62"/>
      <c r="D245" s="17"/>
      <c r="E245" s="56">
        <v>15000</v>
      </c>
      <c r="F245" s="56">
        <v>132000</v>
      </c>
      <c r="G245" s="56">
        <f t="shared" si="10"/>
        <v>880.00000000000011</v>
      </c>
      <c r="H245" s="57"/>
      <c r="I245" s="14"/>
      <c r="J245" s="14"/>
      <c r="K245" s="14"/>
    </row>
    <row r="246" spans="1:11" ht="80.25" customHeight="1" x14ac:dyDescent="0.25">
      <c r="A246" s="10">
        <v>75</v>
      </c>
      <c r="B246" s="55" t="s">
        <v>194</v>
      </c>
      <c r="C246" s="62" t="s">
        <v>186</v>
      </c>
      <c r="D246" s="17" t="s">
        <v>16</v>
      </c>
      <c r="E246" s="56">
        <v>12000</v>
      </c>
      <c r="F246" s="56">
        <v>11028</v>
      </c>
      <c r="G246" s="56">
        <f t="shared" si="10"/>
        <v>91.9</v>
      </c>
      <c r="H246" s="57">
        <v>100</v>
      </c>
      <c r="I246" s="14"/>
      <c r="J246" s="23" t="s">
        <v>343</v>
      </c>
      <c r="K246" s="14"/>
    </row>
    <row r="247" spans="1:11" ht="17.25" customHeight="1" x14ac:dyDescent="0.25">
      <c r="A247" s="10"/>
      <c r="B247" s="61" t="s">
        <v>22</v>
      </c>
      <c r="C247" s="62"/>
      <c r="D247" s="17"/>
      <c r="E247" s="56">
        <v>12000</v>
      </c>
      <c r="F247" s="56">
        <v>11028</v>
      </c>
      <c r="G247" s="56">
        <f t="shared" si="10"/>
        <v>91.9</v>
      </c>
      <c r="H247" s="57"/>
      <c r="I247" s="14"/>
      <c r="J247" s="14"/>
      <c r="K247" s="14"/>
    </row>
    <row r="248" spans="1:11" ht="72" customHeight="1" x14ac:dyDescent="0.25">
      <c r="A248" s="10">
        <v>76</v>
      </c>
      <c r="B248" s="55" t="s">
        <v>195</v>
      </c>
      <c r="C248" s="62" t="s">
        <v>186</v>
      </c>
      <c r="D248" s="17" t="s">
        <v>16</v>
      </c>
      <c r="E248" s="56">
        <v>5000</v>
      </c>
      <c r="F248" s="56">
        <v>4998.8</v>
      </c>
      <c r="G248" s="56">
        <f t="shared" si="10"/>
        <v>99.975999999999999</v>
      </c>
      <c r="H248" s="57">
        <v>100</v>
      </c>
      <c r="I248" s="14"/>
      <c r="J248" s="23" t="s">
        <v>343</v>
      </c>
      <c r="K248" s="14"/>
    </row>
    <row r="249" spans="1:11" ht="17.25" customHeight="1" x14ac:dyDescent="0.25">
      <c r="A249" s="10"/>
      <c r="B249" s="61" t="s">
        <v>22</v>
      </c>
      <c r="C249" s="62"/>
      <c r="D249" s="17"/>
      <c r="E249" s="56">
        <v>5000</v>
      </c>
      <c r="F249" s="56">
        <v>4998.8</v>
      </c>
      <c r="G249" s="56">
        <f t="shared" si="10"/>
        <v>99.975999999999999</v>
      </c>
      <c r="H249" s="57"/>
      <c r="I249" s="14"/>
      <c r="J249" s="14"/>
      <c r="K249" s="14"/>
    </row>
    <row r="250" spans="1:11" ht="96.75" customHeight="1" x14ac:dyDescent="0.25">
      <c r="A250" s="10">
        <v>77</v>
      </c>
      <c r="B250" s="55" t="s">
        <v>196</v>
      </c>
      <c r="C250" s="62" t="s">
        <v>186</v>
      </c>
      <c r="D250" s="17" t="s">
        <v>16</v>
      </c>
      <c r="E250" s="56">
        <v>3000</v>
      </c>
      <c r="F250" s="56">
        <v>2999.5</v>
      </c>
      <c r="G250" s="56">
        <f t="shared" si="10"/>
        <v>99.983333333333334</v>
      </c>
      <c r="H250" s="57">
        <v>100</v>
      </c>
      <c r="I250" s="14"/>
      <c r="J250" s="23" t="s">
        <v>343</v>
      </c>
      <c r="K250" s="14"/>
    </row>
    <row r="251" spans="1:11" ht="17.25" customHeight="1" x14ac:dyDescent="0.25">
      <c r="A251" s="10"/>
      <c r="B251" s="61" t="s">
        <v>22</v>
      </c>
      <c r="C251" s="62"/>
      <c r="D251" s="17"/>
      <c r="E251" s="56">
        <v>3000</v>
      </c>
      <c r="F251" s="56">
        <v>2995</v>
      </c>
      <c r="G251" s="56">
        <f t="shared" si="10"/>
        <v>99.833333333333329</v>
      </c>
      <c r="H251" s="57"/>
      <c r="I251" s="14"/>
      <c r="J251" s="14"/>
      <c r="K251" s="14"/>
    </row>
    <row r="252" spans="1:11" ht="96" customHeight="1" x14ac:dyDescent="0.25">
      <c r="A252" s="10">
        <v>78</v>
      </c>
      <c r="B252" s="55" t="s">
        <v>187</v>
      </c>
      <c r="C252" s="62" t="s">
        <v>197</v>
      </c>
      <c r="D252" s="17" t="s">
        <v>176</v>
      </c>
      <c r="E252" s="56">
        <v>28480</v>
      </c>
      <c r="F252" s="56">
        <v>28480</v>
      </c>
      <c r="G252" s="56">
        <f t="shared" si="10"/>
        <v>100</v>
      </c>
      <c r="H252" s="57">
        <v>100</v>
      </c>
      <c r="I252" s="14"/>
      <c r="J252" s="23" t="s">
        <v>388</v>
      </c>
      <c r="K252" s="14"/>
    </row>
    <row r="253" spans="1:11" ht="17.25" customHeight="1" x14ac:dyDescent="0.25">
      <c r="A253" s="10"/>
      <c r="B253" s="61" t="s">
        <v>22</v>
      </c>
      <c r="C253" s="62"/>
      <c r="D253" s="17"/>
      <c r="E253" s="56">
        <v>28480</v>
      </c>
      <c r="F253" s="56">
        <v>28480</v>
      </c>
      <c r="G253" s="56">
        <f t="shared" si="10"/>
        <v>100</v>
      </c>
      <c r="H253" s="57"/>
      <c r="I253" s="14"/>
      <c r="J253" s="14"/>
      <c r="K253" s="14"/>
    </row>
    <row r="254" spans="1:11" ht="132" customHeight="1" x14ac:dyDescent="0.25">
      <c r="A254" s="10">
        <v>79</v>
      </c>
      <c r="B254" s="55" t="s">
        <v>188</v>
      </c>
      <c r="C254" s="62" t="s">
        <v>197</v>
      </c>
      <c r="D254" s="17" t="s">
        <v>193</v>
      </c>
      <c r="E254" s="56">
        <v>4500</v>
      </c>
      <c r="F254" s="56">
        <v>4500</v>
      </c>
      <c r="G254" s="56">
        <f t="shared" si="10"/>
        <v>100</v>
      </c>
      <c r="H254" s="57">
        <v>100</v>
      </c>
      <c r="I254" s="14"/>
      <c r="J254" s="23" t="s">
        <v>389</v>
      </c>
      <c r="K254" s="14"/>
    </row>
    <row r="255" spans="1:11" ht="17.25" customHeight="1" x14ac:dyDescent="0.25">
      <c r="A255" s="10"/>
      <c r="B255" s="61" t="s">
        <v>22</v>
      </c>
      <c r="C255" s="62"/>
      <c r="D255" s="17"/>
      <c r="E255" s="56">
        <v>4500</v>
      </c>
      <c r="F255" s="56">
        <v>4500</v>
      </c>
      <c r="G255" s="56">
        <f t="shared" si="10"/>
        <v>100</v>
      </c>
      <c r="H255" s="57"/>
      <c r="I255" s="14"/>
      <c r="J255" s="14"/>
      <c r="K255" s="14"/>
    </row>
    <row r="256" spans="1:11" ht="64.5" customHeight="1" x14ac:dyDescent="0.25">
      <c r="A256" s="10">
        <v>80</v>
      </c>
      <c r="B256" s="55" t="s">
        <v>198</v>
      </c>
      <c r="C256" s="62" t="s">
        <v>197</v>
      </c>
      <c r="D256" s="17" t="s">
        <v>175</v>
      </c>
      <c r="E256" s="56">
        <v>19900</v>
      </c>
      <c r="F256" s="56">
        <v>19900</v>
      </c>
      <c r="G256" s="56">
        <f t="shared" si="10"/>
        <v>100</v>
      </c>
      <c r="H256" s="57">
        <v>100</v>
      </c>
      <c r="I256" s="14"/>
      <c r="J256" s="23" t="s">
        <v>390</v>
      </c>
      <c r="K256" s="14"/>
    </row>
    <row r="257" spans="1:11" ht="17.25" customHeight="1" x14ac:dyDescent="0.25">
      <c r="A257" s="10"/>
      <c r="B257" s="61" t="s">
        <v>22</v>
      </c>
      <c r="C257" s="62"/>
      <c r="D257" s="17"/>
      <c r="E257" s="56">
        <v>19900</v>
      </c>
      <c r="F257" s="56">
        <v>19900</v>
      </c>
      <c r="G257" s="56">
        <f t="shared" si="10"/>
        <v>100</v>
      </c>
      <c r="H257" s="57"/>
      <c r="I257" s="14"/>
      <c r="J257" s="14"/>
      <c r="K257" s="14"/>
    </row>
    <row r="258" spans="1:11" ht="66" customHeight="1" x14ac:dyDescent="0.25">
      <c r="A258" s="10">
        <v>81</v>
      </c>
      <c r="B258" s="55" t="s">
        <v>199</v>
      </c>
      <c r="C258" s="62" t="s">
        <v>197</v>
      </c>
      <c r="D258" s="17" t="s">
        <v>16</v>
      </c>
      <c r="E258" s="56">
        <v>10000</v>
      </c>
      <c r="F258" s="56">
        <v>9989.73</v>
      </c>
      <c r="G258" s="56">
        <f t="shared" si="10"/>
        <v>99.897300000000001</v>
      </c>
      <c r="H258" s="57">
        <v>100</v>
      </c>
      <c r="I258" s="14"/>
      <c r="J258" s="23" t="s">
        <v>343</v>
      </c>
      <c r="K258" s="14"/>
    </row>
    <row r="259" spans="1:11" ht="17.25" customHeight="1" x14ac:dyDescent="0.25">
      <c r="A259" s="10"/>
      <c r="B259" s="61" t="s">
        <v>22</v>
      </c>
      <c r="C259" s="62"/>
      <c r="D259" s="17"/>
      <c r="E259" s="56">
        <v>10000</v>
      </c>
      <c r="F259" s="56">
        <v>9989.73</v>
      </c>
      <c r="G259" s="56">
        <f t="shared" si="10"/>
        <v>99.897300000000001</v>
      </c>
      <c r="H259" s="57"/>
      <c r="I259" s="14"/>
      <c r="J259" s="14"/>
      <c r="K259" s="14"/>
    </row>
    <row r="260" spans="1:11" ht="96" customHeight="1" x14ac:dyDescent="0.25">
      <c r="A260" s="10">
        <v>82</v>
      </c>
      <c r="B260" s="55" t="s">
        <v>391</v>
      </c>
      <c r="C260" s="62" t="s">
        <v>197</v>
      </c>
      <c r="D260" s="17">
        <v>2016</v>
      </c>
      <c r="E260" s="56">
        <v>0</v>
      </c>
      <c r="F260" s="56">
        <v>0</v>
      </c>
      <c r="G260" s="56" t="s">
        <v>392</v>
      </c>
      <c r="H260" s="57">
        <v>100</v>
      </c>
      <c r="I260" s="14"/>
      <c r="J260" s="37" t="s">
        <v>380</v>
      </c>
      <c r="K260" s="14"/>
    </row>
    <row r="261" spans="1:11" ht="134.25" customHeight="1" x14ac:dyDescent="0.25">
      <c r="A261" s="10">
        <v>83</v>
      </c>
      <c r="B261" s="55" t="s">
        <v>200</v>
      </c>
      <c r="C261" s="62" t="s">
        <v>197</v>
      </c>
      <c r="D261" s="17" t="s">
        <v>16</v>
      </c>
      <c r="E261" s="56">
        <v>30000</v>
      </c>
      <c r="F261" s="56">
        <v>19909.11</v>
      </c>
      <c r="G261" s="56">
        <f t="shared" ref="G261:G287" si="11">F261/E261*100</f>
        <v>66.363700000000009</v>
      </c>
      <c r="H261" s="57">
        <v>100</v>
      </c>
      <c r="I261" s="55"/>
      <c r="J261" s="23" t="s">
        <v>343</v>
      </c>
      <c r="K261" s="14"/>
    </row>
    <row r="262" spans="1:11" ht="17.25" customHeight="1" x14ac:dyDescent="0.25">
      <c r="A262" s="10"/>
      <c r="B262" s="61" t="s">
        <v>22</v>
      </c>
      <c r="C262" s="62"/>
      <c r="D262" s="17"/>
      <c r="E262" s="56">
        <v>30000</v>
      </c>
      <c r="F262" s="56">
        <v>19909.11</v>
      </c>
      <c r="G262" s="56">
        <f t="shared" si="11"/>
        <v>66.363700000000009</v>
      </c>
      <c r="H262" s="57"/>
      <c r="I262" s="48"/>
      <c r="J262" s="23"/>
      <c r="K262" s="14"/>
    </row>
    <row r="263" spans="1:11" ht="81.75" customHeight="1" x14ac:dyDescent="0.25">
      <c r="A263" s="10">
        <v>84</v>
      </c>
      <c r="B263" s="55" t="s">
        <v>191</v>
      </c>
      <c r="C263" s="62" t="s">
        <v>197</v>
      </c>
      <c r="D263" s="17" t="s">
        <v>193</v>
      </c>
      <c r="E263" s="56">
        <v>5000</v>
      </c>
      <c r="F263" s="56">
        <v>4755.7</v>
      </c>
      <c r="G263" s="56">
        <f t="shared" si="11"/>
        <v>95.114000000000004</v>
      </c>
      <c r="H263" s="57">
        <v>100</v>
      </c>
      <c r="I263" s="55"/>
      <c r="J263" s="23" t="s">
        <v>393</v>
      </c>
      <c r="K263" s="14"/>
    </row>
    <row r="264" spans="1:11" ht="17.25" customHeight="1" x14ac:dyDescent="0.25">
      <c r="A264" s="10"/>
      <c r="B264" s="61" t="s">
        <v>22</v>
      </c>
      <c r="C264" s="62"/>
      <c r="D264" s="17"/>
      <c r="E264" s="56">
        <v>5000</v>
      </c>
      <c r="F264" s="56">
        <v>4755.7</v>
      </c>
      <c r="G264" s="56">
        <f t="shared" si="11"/>
        <v>95.114000000000004</v>
      </c>
      <c r="H264" s="57"/>
      <c r="I264" s="48"/>
      <c r="J264" s="14"/>
      <c r="K264" s="14"/>
    </row>
    <row r="265" spans="1:11" ht="112.5" customHeight="1" x14ac:dyDescent="0.25">
      <c r="A265" s="10">
        <v>85</v>
      </c>
      <c r="B265" s="55" t="s">
        <v>192</v>
      </c>
      <c r="C265" s="62" t="s">
        <v>197</v>
      </c>
      <c r="D265" s="17" t="s">
        <v>175</v>
      </c>
      <c r="E265" s="56">
        <v>20000</v>
      </c>
      <c r="F265" s="56">
        <v>19985.07</v>
      </c>
      <c r="G265" s="56">
        <f t="shared" si="11"/>
        <v>99.925350000000009</v>
      </c>
      <c r="H265" s="57">
        <v>100</v>
      </c>
      <c r="I265" s="55"/>
      <c r="J265" s="23" t="s">
        <v>390</v>
      </c>
      <c r="K265" s="14"/>
    </row>
    <row r="266" spans="1:11" ht="17.25" customHeight="1" x14ac:dyDescent="0.25">
      <c r="A266" s="10"/>
      <c r="B266" s="61" t="s">
        <v>22</v>
      </c>
      <c r="C266" s="62"/>
      <c r="D266" s="17"/>
      <c r="E266" s="56">
        <v>20000</v>
      </c>
      <c r="F266" s="56">
        <v>19985.07</v>
      </c>
      <c r="G266" s="56">
        <f t="shared" si="11"/>
        <v>99.925350000000009</v>
      </c>
      <c r="H266" s="57"/>
      <c r="I266" s="48"/>
      <c r="J266" s="14"/>
      <c r="K266" s="14"/>
    </row>
    <row r="267" spans="1:11" ht="84" customHeight="1" x14ac:dyDescent="0.25">
      <c r="A267" s="10">
        <v>86</v>
      </c>
      <c r="B267" s="55" t="s">
        <v>194</v>
      </c>
      <c r="C267" s="62" t="s">
        <v>197</v>
      </c>
      <c r="D267" s="17" t="s">
        <v>16</v>
      </c>
      <c r="E267" s="56">
        <v>20000</v>
      </c>
      <c r="F267" s="56">
        <v>14765</v>
      </c>
      <c r="G267" s="56">
        <f t="shared" si="11"/>
        <v>73.825000000000003</v>
      </c>
      <c r="H267" s="57">
        <v>100</v>
      </c>
      <c r="I267" s="55"/>
      <c r="J267" s="23" t="s">
        <v>343</v>
      </c>
      <c r="K267" s="14"/>
    </row>
    <row r="268" spans="1:11" ht="17.25" customHeight="1" x14ac:dyDescent="0.25">
      <c r="A268" s="10"/>
      <c r="B268" s="61" t="s">
        <v>22</v>
      </c>
      <c r="C268" s="62"/>
      <c r="D268" s="17"/>
      <c r="E268" s="56">
        <v>20000</v>
      </c>
      <c r="F268" s="56">
        <v>14765</v>
      </c>
      <c r="G268" s="56">
        <f t="shared" si="11"/>
        <v>73.825000000000003</v>
      </c>
      <c r="H268" s="57"/>
      <c r="I268" s="48"/>
      <c r="J268" s="14"/>
      <c r="K268" s="14"/>
    </row>
    <row r="269" spans="1:11" ht="54.75" customHeight="1" x14ac:dyDescent="0.25">
      <c r="A269" s="10">
        <v>87</v>
      </c>
      <c r="B269" s="55" t="s">
        <v>195</v>
      </c>
      <c r="C269" s="62" t="s">
        <v>197</v>
      </c>
      <c r="D269" s="17" t="s">
        <v>16</v>
      </c>
      <c r="E269" s="56">
        <v>5000</v>
      </c>
      <c r="F269" s="56">
        <v>3000</v>
      </c>
      <c r="G269" s="56">
        <f t="shared" si="11"/>
        <v>60</v>
      </c>
      <c r="H269" s="57">
        <v>100</v>
      </c>
      <c r="I269" s="55"/>
      <c r="J269" s="23" t="s">
        <v>343</v>
      </c>
      <c r="K269" s="14"/>
    </row>
    <row r="270" spans="1:11" ht="17.25" customHeight="1" x14ac:dyDescent="0.25">
      <c r="A270" s="10"/>
      <c r="B270" s="61" t="s">
        <v>22</v>
      </c>
      <c r="C270" s="62"/>
      <c r="D270" s="17"/>
      <c r="E270" s="56">
        <v>5000</v>
      </c>
      <c r="F270" s="56">
        <v>3000</v>
      </c>
      <c r="G270" s="56">
        <f t="shared" si="11"/>
        <v>60</v>
      </c>
      <c r="H270" s="57"/>
      <c r="I270" s="48"/>
      <c r="J270" s="23"/>
      <c r="K270" s="14"/>
    </row>
    <row r="271" spans="1:11" ht="100.5" customHeight="1" x14ac:dyDescent="0.25">
      <c r="A271" s="10">
        <v>88</v>
      </c>
      <c r="B271" s="55" t="s">
        <v>187</v>
      </c>
      <c r="C271" s="62" t="s">
        <v>21</v>
      </c>
      <c r="D271" s="17" t="s">
        <v>16</v>
      </c>
      <c r="E271" s="56">
        <v>4000</v>
      </c>
      <c r="F271" s="56">
        <v>4000</v>
      </c>
      <c r="G271" s="56">
        <f t="shared" si="11"/>
        <v>100</v>
      </c>
      <c r="H271" s="57">
        <v>100</v>
      </c>
      <c r="I271" s="48"/>
      <c r="J271" s="23" t="s">
        <v>343</v>
      </c>
      <c r="K271" s="14"/>
    </row>
    <row r="272" spans="1:11" ht="17.25" customHeight="1" x14ac:dyDescent="0.25">
      <c r="A272" s="10"/>
      <c r="B272" s="61" t="s">
        <v>22</v>
      </c>
      <c r="C272" s="62"/>
      <c r="D272" s="17"/>
      <c r="E272" s="56">
        <v>4000</v>
      </c>
      <c r="F272" s="56">
        <v>4000</v>
      </c>
      <c r="G272" s="56">
        <f t="shared" si="11"/>
        <v>100</v>
      </c>
      <c r="H272" s="57"/>
      <c r="I272" s="48"/>
      <c r="J272" s="48"/>
      <c r="K272" s="14"/>
    </row>
    <row r="273" spans="1:11" ht="128.25" customHeight="1" x14ac:dyDescent="0.25">
      <c r="A273" s="10">
        <v>89</v>
      </c>
      <c r="B273" s="55" t="s">
        <v>188</v>
      </c>
      <c r="C273" s="62" t="s">
        <v>21</v>
      </c>
      <c r="D273" s="17" t="s">
        <v>176</v>
      </c>
      <c r="E273" s="56">
        <v>5000</v>
      </c>
      <c r="F273" s="56">
        <v>5000</v>
      </c>
      <c r="G273" s="56">
        <f t="shared" si="11"/>
        <v>100</v>
      </c>
      <c r="H273" s="57">
        <v>100</v>
      </c>
      <c r="I273" s="48"/>
      <c r="J273" s="23" t="s">
        <v>394</v>
      </c>
      <c r="K273" s="14"/>
    </row>
    <row r="274" spans="1:11" ht="17.25" customHeight="1" x14ac:dyDescent="0.25">
      <c r="A274" s="10"/>
      <c r="B274" s="61" t="s">
        <v>22</v>
      </c>
      <c r="C274" s="62"/>
      <c r="D274" s="17"/>
      <c r="E274" s="56">
        <v>5000</v>
      </c>
      <c r="F274" s="56">
        <v>5000</v>
      </c>
      <c r="G274" s="56">
        <f t="shared" si="11"/>
        <v>100</v>
      </c>
      <c r="H274" s="57"/>
      <c r="I274" s="48"/>
      <c r="J274" s="48"/>
      <c r="K274" s="14"/>
    </row>
    <row r="275" spans="1:11" ht="84" customHeight="1" x14ac:dyDescent="0.25">
      <c r="A275" s="10">
        <v>90</v>
      </c>
      <c r="B275" s="55" t="s">
        <v>201</v>
      </c>
      <c r="C275" s="62" t="s">
        <v>21</v>
      </c>
      <c r="D275" s="17" t="s">
        <v>16</v>
      </c>
      <c r="E275" s="56">
        <v>3000</v>
      </c>
      <c r="F275" s="56">
        <v>3000</v>
      </c>
      <c r="G275" s="56">
        <f t="shared" si="11"/>
        <v>100</v>
      </c>
      <c r="H275" s="57">
        <v>100</v>
      </c>
      <c r="I275" s="48"/>
      <c r="J275" s="23" t="s">
        <v>343</v>
      </c>
      <c r="K275" s="14"/>
    </row>
    <row r="276" spans="1:11" ht="17.25" customHeight="1" x14ac:dyDescent="0.25">
      <c r="A276" s="10"/>
      <c r="B276" s="61" t="s">
        <v>22</v>
      </c>
      <c r="C276" s="62"/>
      <c r="D276" s="17"/>
      <c r="E276" s="56">
        <v>3000</v>
      </c>
      <c r="F276" s="56">
        <v>3000</v>
      </c>
      <c r="G276" s="56">
        <f t="shared" si="11"/>
        <v>100</v>
      </c>
      <c r="H276" s="57"/>
      <c r="I276" s="48"/>
      <c r="J276" s="48"/>
      <c r="K276" s="14"/>
    </row>
    <row r="277" spans="1:11" ht="96.75" customHeight="1" x14ac:dyDescent="0.25">
      <c r="A277" s="10">
        <v>91</v>
      </c>
      <c r="B277" s="55" t="s">
        <v>395</v>
      </c>
      <c r="C277" s="62" t="s">
        <v>21</v>
      </c>
      <c r="D277" s="17">
        <v>2016</v>
      </c>
      <c r="E277" s="56">
        <v>0</v>
      </c>
      <c r="F277" s="56">
        <v>0</v>
      </c>
      <c r="G277" s="56"/>
      <c r="H277" s="57">
        <v>100</v>
      </c>
      <c r="I277" s="48"/>
      <c r="J277" s="37" t="s">
        <v>380</v>
      </c>
      <c r="K277" s="14"/>
    </row>
    <row r="278" spans="1:11" ht="83.25" customHeight="1" x14ac:dyDescent="0.25">
      <c r="A278" s="10">
        <v>92</v>
      </c>
      <c r="B278" s="55" t="s">
        <v>191</v>
      </c>
      <c r="C278" s="62" t="s">
        <v>21</v>
      </c>
      <c r="D278" s="17" t="s">
        <v>176</v>
      </c>
      <c r="E278" s="56">
        <v>2000</v>
      </c>
      <c r="F278" s="56">
        <v>2000</v>
      </c>
      <c r="G278" s="56">
        <f t="shared" si="11"/>
        <v>100</v>
      </c>
      <c r="H278" s="57">
        <v>100</v>
      </c>
      <c r="I278" s="48"/>
      <c r="J278" s="23" t="s">
        <v>394</v>
      </c>
      <c r="K278" s="14"/>
    </row>
    <row r="279" spans="1:11" ht="17.25" customHeight="1" x14ac:dyDescent="0.25">
      <c r="A279" s="10"/>
      <c r="B279" s="61" t="s">
        <v>22</v>
      </c>
      <c r="C279" s="62"/>
      <c r="D279" s="17"/>
      <c r="E279" s="56">
        <v>2000</v>
      </c>
      <c r="F279" s="56">
        <v>2000</v>
      </c>
      <c r="G279" s="56">
        <f t="shared" si="11"/>
        <v>100</v>
      </c>
      <c r="H279" s="57"/>
      <c r="I279" s="48"/>
      <c r="J279" s="48"/>
      <c r="K279" s="14"/>
    </row>
    <row r="280" spans="1:11" ht="115.5" customHeight="1" x14ac:dyDescent="0.25">
      <c r="A280" s="10">
        <v>93</v>
      </c>
      <c r="B280" s="55" t="s">
        <v>192</v>
      </c>
      <c r="C280" s="62" t="s">
        <v>21</v>
      </c>
      <c r="D280" s="17" t="s">
        <v>45</v>
      </c>
      <c r="E280" s="56">
        <v>20000</v>
      </c>
      <c r="F280" s="56">
        <v>20000</v>
      </c>
      <c r="G280" s="56">
        <f t="shared" si="11"/>
        <v>100</v>
      </c>
      <c r="H280" s="57">
        <v>100</v>
      </c>
      <c r="I280" s="48"/>
      <c r="J280" s="23" t="s">
        <v>372</v>
      </c>
      <c r="K280" s="14"/>
    </row>
    <row r="281" spans="1:11" ht="17.25" customHeight="1" x14ac:dyDescent="0.25">
      <c r="A281" s="10"/>
      <c r="B281" s="61" t="s">
        <v>22</v>
      </c>
      <c r="C281" s="62"/>
      <c r="D281" s="17"/>
      <c r="E281" s="56">
        <v>20000</v>
      </c>
      <c r="F281" s="56">
        <v>20000</v>
      </c>
      <c r="G281" s="56">
        <f t="shared" si="11"/>
        <v>100</v>
      </c>
      <c r="H281" s="57"/>
      <c r="I281" s="48"/>
      <c r="J281" s="48"/>
      <c r="K281" s="14"/>
    </row>
    <row r="282" spans="1:11" ht="80.25" customHeight="1" x14ac:dyDescent="0.25">
      <c r="A282" s="10">
        <v>94</v>
      </c>
      <c r="B282" s="55" t="s">
        <v>194</v>
      </c>
      <c r="C282" s="62" t="s">
        <v>21</v>
      </c>
      <c r="D282" s="17" t="s">
        <v>57</v>
      </c>
      <c r="E282" s="56">
        <v>20000</v>
      </c>
      <c r="F282" s="56">
        <v>18360</v>
      </c>
      <c r="G282" s="56">
        <f t="shared" si="11"/>
        <v>91.8</v>
      </c>
      <c r="H282" s="57">
        <v>100</v>
      </c>
      <c r="I282" s="55"/>
      <c r="J282" s="23" t="s">
        <v>396</v>
      </c>
      <c r="K282" s="14"/>
    </row>
    <row r="283" spans="1:11" ht="17.25" customHeight="1" x14ac:dyDescent="0.25">
      <c r="A283" s="10"/>
      <c r="B283" s="61" t="s">
        <v>22</v>
      </c>
      <c r="C283" s="62"/>
      <c r="D283" s="17"/>
      <c r="E283" s="56">
        <v>20000</v>
      </c>
      <c r="F283" s="56">
        <v>18360</v>
      </c>
      <c r="G283" s="56">
        <f t="shared" si="11"/>
        <v>91.8</v>
      </c>
      <c r="H283" s="57"/>
      <c r="I283" s="48"/>
      <c r="J283" s="48"/>
      <c r="K283" s="14"/>
    </row>
    <row r="284" spans="1:11" ht="66" customHeight="1" x14ac:dyDescent="0.25">
      <c r="A284" s="10">
        <v>95</v>
      </c>
      <c r="B284" s="55" t="s">
        <v>195</v>
      </c>
      <c r="C284" s="62" t="s">
        <v>21</v>
      </c>
      <c r="D284" s="17" t="s">
        <v>16</v>
      </c>
      <c r="E284" s="56">
        <v>5000</v>
      </c>
      <c r="F284" s="56">
        <v>5000</v>
      </c>
      <c r="G284" s="56">
        <f t="shared" si="11"/>
        <v>100</v>
      </c>
      <c r="H284" s="57">
        <v>100</v>
      </c>
      <c r="I284" s="48"/>
      <c r="J284" s="23" t="s">
        <v>343</v>
      </c>
      <c r="K284" s="14"/>
    </row>
    <row r="285" spans="1:11" ht="17.25" customHeight="1" x14ac:dyDescent="0.25">
      <c r="A285" s="10"/>
      <c r="B285" s="61" t="s">
        <v>22</v>
      </c>
      <c r="C285" s="62"/>
      <c r="D285" s="17"/>
      <c r="E285" s="56">
        <v>5000</v>
      </c>
      <c r="F285" s="56">
        <v>5000</v>
      </c>
      <c r="G285" s="56">
        <f t="shared" si="11"/>
        <v>100</v>
      </c>
      <c r="H285" s="57"/>
      <c r="I285" s="48"/>
      <c r="J285" s="48"/>
      <c r="K285" s="14"/>
    </row>
    <row r="286" spans="1:11" ht="99" customHeight="1" x14ac:dyDescent="0.25">
      <c r="A286" s="10">
        <v>96</v>
      </c>
      <c r="B286" s="55" t="s">
        <v>203</v>
      </c>
      <c r="C286" s="62" t="s">
        <v>21</v>
      </c>
      <c r="D286" s="17" t="s">
        <v>175</v>
      </c>
      <c r="E286" s="56">
        <v>3000</v>
      </c>
      <c r="F286" s="56">
        <v>3000</v>
      </c>
      <c r="G286" s="56">
        <f t="shared" si="11"/>
        <v>100</v>
      </c>
      <c r="H286" s="57">
        <v>100</v>
      </c>
      <c r="I286" s="48"/>
      <c r="J286" s="23" t="s">
        <v>386</v>
      </c>
      <c r="K286" s="14"/>
    </row>
    <row r="287" spans="1:11" ht="17.25" customHeight="1" x14ac:dyDescent="0.25">
      <c r="A287" s="10"/>
      <c r="B287" s="61" t="s">
        <v>22</v>
      </c>
      <c r="C287" s="62"/>
      <c r="D287" s="17"/>
      <c r="E287" s="56">
        <v>3000</v>
      </c>
      <c r="F287" s="56">
        <v>3000</v>
      </c>
      <c r="G287" s="56">
        <f t="shared" si="11"/>
        <v>100</v>
      </c>
      <c r="H287" s="57"/>
      <c r="I287" s="48"/>
      <c r="J287" s="48"/>
      <c r="K287" s="14"/>
    </row>
    <row r="288" spans="1:11" ht="132.75" customHeight="1" x14ac:dyDescent="0.25">
      <c r="A288" s="10">
        <v>97</v>
      </c>
      <c r="B288" s="55" t="s">
        <v>202</v>
      </c>
      <c r="C288" s="62" t="s">
        <v>21</v>
      </c>
      <c r="D288" s="17" t="s">
        <v>16</v>
      </c>
      <c r="E288" s="56" t="s">
        <v>392</v>
      </c>
      <c r="F288" s="56" t="s">
        <v>392</v>
      </c>
      <c r="G288" s="56"/>
      <c r="H288" s="57">
        <v>100</v>
      </c>
      <c r="I288" s="48"/>
      <c r="J288" s="23" t="s">
        <v>343</v>
      </c>
      <c r="K288" s="14"/>
    </row>
    <row r="289" spans="1:11" ht="197.25" customHeight="1" x14ac:dyDescent="0.25">
      <c r="A289" s="10">
        <v>98</v>
      </c>
      <c r="B289" s="55" t="s">
        <v>187</v>
      </c>
      <c r="C289" s="62" t="s">
        <v>204</v>
      </c>
      <c r="D289" s="17" t="s">
        <v>397</v>
      </c>
      <c r="E289" s="56">
        <v>14500</v>
      </c>
      <c r="F289" s="56">
        <v>0</v>
      </c>
      <c r="G289" s="56">
        <f t="shared" ref="G289:G325" si="12">F289/E289*100</f>
        <v>0</v>
      </c>
      <c r="H289" s="57">
        <v>0</v>
      </c>
      <c r="I289" s="55" t="s">
        <v>398</v>
      </c>
      <c r="J289" s="23" t="s">
        <v>399</v>
      </c>
      <c r="K289" s="55" t="s">
        <v>376</v>
      </c>
    </row>
    <row r="290" spans="1:11" ht="20.25" customHeight="1" x14ac:dyDescent="0.25">
      <c r="A290" s="10"/>
      <c r="B290" s="61" t="s">
        <v>22</v>
      </c>
      <c r="C290" s="62"/>
      <c r="D290" s="17"/>
      <c r="E290" s="56">
        <v>14500</v>
      </c>
      <c r="F290" s="56">
        <v>0</v>
      </c>
      <c r="G290" s="56">
        <f t="shared" si="12"/>
        <v>0</v>
      </c>
      <c r="H290" s="57"/>
      <c r="I290" s="48"/>
      <c r="J290" s="23"/>
      <c r="K290" s="14"/>
    </row>
    <row r="291" spans="1:11" ht="196.5" customHeight="1" x14ac:dyDescent="0.25">
      <c r="A291" s="10">
        <v>99</v>
      </c>
      <c r="B291" s="55" t="s">
        <v>188</v>
      </c>
      <c r="C291" s="62" t="s">
        <v>204</v>
      </c>
      <c r="D291" s="17" t="s">
        <v>400</v>
      </c>
      <c r="E291" s="56">
        <v>5000</v>
      </c>
      <c r="F291" s="56">
        <v>0</v>
      </c>
      <c r="G291" s="56">
        <f t="shared" si="12"/>
        <v>0</v>
      </c>
      <c r="H291" s="57">
        <v>0</v>
      </c>
      <c r="I291" s="55" t="s">
        <v>398</v>
      </c>
      <c r="J291" s="23" t="s">
        <v>401</v>
      </c>
      <c r="K291" s="55" t="s">
        <v>376</v>
      </c>
    </row>
    <row r="292" spans="1:11" ht="20.25" customHeight="1" x14ac:dyDescent="0.25">
      <c r="A292" s="10"/>
      <c r="B292" s="61" t="s">
        <v>22</v>
      </c>
      <c r="C292" s="62"/>
      <c r="D292" s="17"/>
      <c r="E292" s="56">
        <v>5000</v>
      </c>
      <c r="F292" s="56">
        <v>0</v>
      </c>
      <c r="G292" s="56">
        <f t="shared" si="12"/>
        <v>0</v>
      </c>
      <c r="H292" s="57"/>
      <c r="I292" s="48"/>
      <c r="J292" s="48"/>
      <c r="K292" s="14"/>
    </row>
    <row r="293" spans="1:11" ht="193.5" customHeight="1" x14ac:dyDescent="0.25">
      <c r="A293" s="10">
        <v>100</v>
      </c>
      <c r="B293" s="55" t="s">
        <v>205</v>
      </c>
      <c r="C293" s="62" t="s">
        <v>204</v>
      </c>
      <c r="D293" s="17" t="s">
        <v>175</v>
      </c>
      <c r="E293" s="56">
        <v>10000</v>
      </c>
      <c r="F293" s="56">
        <v>0</v>
      </c>
      <c r="G293" s="56">
        <f t="shared" si="12"/>
        <v>0</v>
      </c>
      <c r="H293" s="57">
        <v>0</v>
      </c>
      <c r="I293" s="55" t="s">
        <v>398</v>
      </c>
      <c r="J293" s="23" t="s">
        <v>386</v>
      </c>
      <c r="K293" s="55" t="s">
        <v>376</v>
      </c>
    </row>
    <row r="294" spans="1:11" ht="20.25" customHeight="1" x14ac:dyDescent="0.25">
      <c r="A294" s="10"/>
      <c r="B294" s="61" t="s">
        <v>22</v>
      </c>
      <c r="C294" s="62"/>
      <c r="D294" s="17"/>
      <c r="E294" s="56">
        <v>10000</v>
      </c>
      <c r="F294" s="56">
        <v>0</v>
      </c>
      <c r="G294" s="56">
        <f t="shared" si="12"/>
        <v>0</v>
      </c>
      <c r="H294" s="57"/>
      <c r="I294" s="48"/>
      <c r="J294" s="48"/>
      <c r="K294" s="14"/>
    </row>
    <row r="295" spans="1:11" ht="83.25" customHeight="1" x14ac:dyDescent="0.25">
      <c r="A295" s="10">
        <v>101</v>
      </c>
      <c r="B295" s="55" t="s">
        <v>201</v>
      </c>
      <c r="C295" s="62" t="s">
        <v>204</v>
      </c>
      <c r="D295" s="17" t="s">
        <v>16</v>
      </c>
      <c r="E295" s="56">
        <v>3000</v>
      </c>
      <c r="F295" s="56">
        <v>2726</v>
      </c>
      <c r="G295" s="56">
        <f t="shared" si="12"/>
        <v>90.86666666666666</v>
      </c>
      <c r="H295" s="57">
        <v>100</v>
      </c>
      <c r="I295" s="48"/>
      <c r="J295" s="23" t="s">
        <v>343</v>
      </c>
      <c r="K295" s="14"/>
    </row>
    <row r="296" spans="1:11" ht="20.25" customHeight="1" x14ac:dyDescent="0.25">
      <c r="A296" s="10"/>
      <c r="B296" s="61" t="s">
        <v>22</v>
      </c>
      <c r="C296" s="62"/>
      <c r="D296" s="17"/>
      <c r="E296" s="56">
        <v>3000</v>
      </c>
      <c r="F296" s="56">
        <v>2726</v>
      </c>
      <c r="G296" s="56">
        <f t="shared" si="12"/>
        <v>90.86666666666666</v>
      </c>
      <c r="H296" s="57"/>
      <c r="I296" s="48"/>
      <c r="J296" s="48"/>
      <c r="K296" s="14"/>
    </row>
    <row r="297" spans="1:11" ht="198.75" customHeight="1" x14ac:dyDescent="0.25">
      <c r="A297" s="10">
        <v>102</v>
      </c>
      <c r="B297" s="55" t="s">
        <v>200</v>
      </c>
      <c r="C297" s="62" t="s">
        <v>204</v>
      </c>
      <c r="D297" s="17" t="s">
        <v>16</v>
      </c>
      <c r="E297" s="56">
        <v>20000</v>
      </c>
      <c r="F297" s="56">
        <v>0</v>
      </c>
      <c r="G297" s="56">
        <f t="shared" si="12"/>
        <v>0</v>
      </c>
      <c r="H297" s="57">
        <v>0</v>
      </c>
      <c r="I297" s="55" t="s">
        <v>398</v>
      </c>
      <c r="J297" s="23" t="s">
        <v>343</v>
      </c>
      <c r="K297" s="55" t="s">
        <v>376</v>
      </c>
    </row>
    <row r="298" spans="1:11" ht="20.25" customHeight="1" x14ac:dyDescent="0.25">
      <c r="A298" s="10"/>
      <c r="B298" s="61" t="s">
        <v>22</v>
      </c>
      <c r="C298" s="62"/>
      <c r="D298" s="17"/>
      <c r="E298" s="56">
        <v>20000</v>
      </c>
      <c r="F298" s="56">
        <v>0</v>
      </c>
      <c r="G298" s="56">
        <f t="shared" si="12"/>
        <v>0</v>
      </c>
      <c r="H298" s="57"/>
      <c r="I298" s="48"/>
      <c r="J298" s="23"/>
      <c r="K298" s="14"/>
    </row>
    <row r="299" spans="1:11" ht="113.25" customHeight="1" x14ac:dyDescent="0.25">
      <c r="A299" s="10">
        <v>103</v>
      </c>
      <c r="B299" s="55" t="s">
        <v>192</v>
      </c>
      <c r="C299" s="62" t="s">
        <v>204</v>
      </c>
      <c r="D299" s="17" t="s">
        <v>45</v>
      </c>
      <c r="E299" s="56">
        <v>20000</v>
      </c>
      <c r="F299" s="56">
        <v>12514.4</v>
      </c>
      <c r="G299" s="56">
        <f t="shared" si="12"/>
        <v>62.571999999999996</v>
      </c>
      <c r="H299" s="57">
        <v>100</v>
      </c>
      <c r="I299" s="55"/>
      <c r="J299" s="23" t="s">
        <v>402</v>
      </c>
      <c r="K299" s="14"/>
    </row>
    <row r="300" spans="1:11" ht="20.25" customHeight="1" x14ac:dyDescent="0.25">
      <c r="A300" s="10"/>
      <c r="B300" s="61" t="s">
        <v>22</v>
      </c>
      <c r="C300" s="62"/>
      <c r="D300" s="17"/>
      <c r="E300" s="56">
        <v>20000</v>
      </c>
      <c r="F300" s="56">
        <v>12514.4</v>
      </c>
      <c r="G300" s="56">
        <f t="shared" si="12"/>
        <v>62.571999999999996</v>
      </c>
      <c r="H300" s="57"/>
      <c r="I300" s="48"/>
      <c r="J300" s="48"/>
      <c r="K300" s="14"/>
    </row>
    <row r="301" spans="1:11" ht="103.5" customHeight="1" x14ac:dyDescent="0.25">
      <c r="A301" s="10">
        <v>104</v>
      </c>
      <c r="B301" s="55" t="s">
        <v>403</v>
      </c>
      <c r="C301" s="67" t="s">
        <v>204</v>
      </c>
      <c r="D301" s="68">
        <v>2016</v>
      </c>
      <c r="E301" s="69">
        <v>15000</v>
      </c>
      <c r="F301" s="69">
        <v>85795.25</v>
      </c>
      <c r="G301" s="69">
        <f t="shared" si="12"/>
        <v>571.96833333333336</v>
      </c>
      <c r="H301" s="70">
        <v>100</v>
      </c>
      <c r="I301" s="55"/>
      <c r="J301" s="37" t="s">
        <v>380</v>
      </c>
      <c r="K301" s="14"/>
    </row>
    <row r="302" spans="1:11" ht="33.75" customHeight="1" x14ac:dyDescent="0.25">
      <c r="A302" s="10"/>
      <c r="B302" s="61" t="s">
        <v>139</v>
      </c>
      <c r="C302" s="62"/>
      <c r="D302" s="17"/>
      <c r="E302" s="56">
        <v>15000</v>
      </c>
      <c r="F302" s="69">
        <v>85795.25</v>
      </c>
      <c r="G302" s="69">
        <f t="shared" si="12"/>
        <v>571.96833333333336</v>
      </c>
      <c r="H302" s="57"/>
      <c r="I302" s="55"/>
      <c r="J302" s="48"/>
      <c r="K302" s="14"/>
    </row>
    <row r="303" spans="1:11" ht="195.75" customHeight="1" x14ac:dyDescent="0.25">
      <c r="A303" s="10">
        <v>105</v>
      </c>
      <c r="B303" s="55" t="s">
        <v>194</v>
      </c>
      <c r="C303" s="62" t="s">
        <v>204</v>
      </c>
      <c r="D303" s="17" t="s">
        <v>16</v>
      </c>
      <c r="E303" s="56">
        <v>25000</v>
      </c>
      <c r="F303" s="56">
        <v>0</v>
      </c>
      <c r="G303" s="56">
        <f t="shared" si="12"/>
        <v>0</v>
      </c>
      <c r="H303" s="57">
        <v>0</v>
      </c>
      <c r="I303" s="55" t="s">
        <v>404</v>
      </c>
      <c r="J303" s="23" t="s">
        <v>343</v>
      </c>
      <c r="K303" s="55" t="s">
        <v>376</v>
      </c>
    </row>
    <row r="304" spans="1:11" ht="20.25" customHeight="1" x14ac:dyDescent="0.25">
      <c r="A304" s="10"/>
      <c r="B304" s="61" t="s">
        <v>22</v>
      </c>
      <c r="C304" s="62"/>
      <c r="D304" s="17"/>
      <c r="E304" s="56">
        <v>25000</v>
      </c>
      <c r="F304" s="56">
        <v>0</v>
      </c>
      <c r="G304" s="56">
        <f t="shared" si="12"/>
        <v>0</v>
      </c>
      <c r="H304" s="57"/>
      <c r="I304" s="48"/>
      <c r="J304" s="48"/>
      <c r="K304" s="14"/>
    </row>
    <row r="305" spans="1:11" ht="94.5" x14ac:dyDescent="0.25">
      <c r="A305" s="10">
        <v>106</v>
      </c>
      <c r="B305" s="55" t="s">
        <v>203</v>
      </c>
      <c r="C305" s="62" t="s">
        <v>204</v>
      </c>
      <c r="D305" s="17" t="s">
        <v>175</v>
      </c>
      <c r="E305" s="56">
        <v>2000</v>
      </c>
      <c r="F305" s="56">
        <v>1999</v>
      </c>
      <c r="G305" s="56">
        <f t="shared" si="12"/>
        <v>99.95</v>
      </c>
      <c r="H305" s="57">
        <v>100</v>
      </c>
      <c r="I305" s="48"/>
      <c r="J305" s="23" t="s">
        <v>386</v>
      </c>
      <c r="K305" s="14"/>
    </row>
    <row r="306" spans="1:11" ht="17.25" customHeight="1" x14ac:dyDescent="0.25">
      <c r="A306" s="10"/>
      <c r="B306" s="61" t="s">
        <v>22</v>
      </c>
      <c r="C306" s="62"/>
      <c r="D306" s="17"/>
      <c r="E306" s="56">
        <v>2000</v>
      </c>
      <c r="F306" s="56">
        <v>1999</v>
      </c>
      <c r="G306" s="56">
        <f t="shared" si="12"/>
        <v>99.95</v>
      </c>
      <c r="H306" s="57"/>
      <c r="I306" s="48"/>
      <c r="J306" s="48"/>
      <c r="K306" s="14"/>
    </row>
    <row r="307" spans="1:11" ht="194.25" customHeight="1" x14ac:dyDescent="0.25">
      <c r="A307" s="10">
        <v>107</v>
      </c>
      <c r="B307" s="55" t="s">
        <v>187</v>
      </c>
      <c r="C307" s="62" t="s">
        <v>206</v>
      </c>
      <c r="D307" s="17" t="s">
        <v>16</v>
      </c>
      <c r="E307" s="56">
        <v>9000</v>
      </c>
      <c r="F307" s="56">
        <v>0</v>
      </c>
      <c r="G307" s="56">
        <f t="shared" si="12"/>
        <v>0</v>
      </c>
      <c r="H307" s="57">
        <v>0</v>
      </c>
      <c r="I307" s="55" t="s">
        <v>405</v>
      </c>
      <c r="J307" s="23" t="s">
        <v>343</v>
      </c>
      <c r="K307" s="55" t="s">
        <v>376</v>
      </c>
    </row>
    <row r="308" spans="1:11" ht="17.25" customHeight="1" x14ac:dyDescent="0.25">
      <c r="A308" s="10"/>
      <c r="B308" s="61" t="s">
        <v>22</v>
      </c>
      <c r="C308" s="62"/>
      <c r="D308" s="17"/>
      <c r="E308" s="56">
        <v>9000</v>
      </c>
      <c r="F308" s="56">
        <v>0</v>
      </c>
      <c r="G308" s="56">
        <f t="shared" si="12"/>
        <v>0</v>
      </c>
      <c r="H308" s="57"/>
      <c r="I308" s="48"/>
      <c r="J308" s="14"/>
      <c r="K308" s="14"/>
    </row>
    <row r="309" spans="1:11" ht="198" customHeight="1" x14ac:dyDescent="0.25">
      <c r="A309" s="10">
        <v>108</v>
      </c>
      <c r="B309" s="55" t="s">
        <v>188</v>
      </c>
      <c r="C309" s="62" t="s">
        <v>206</v>
      </c>
      <c r="D309" s="17" t="s">
        <v>177</v>
      </c>
      <c r="E309" s="56">
        <v>5000</v>
      </c>
      <c r="F309" s="56">
        <v>0</v>
      </c>
      <c r="G309" s="56">
        <f t="shared" si="12"/>
        <v>0</v>
      </c>
      <c r="H309" s="57">
        <v>0</v>
      </c>
      <c r="I309" s="55" t="s">
        <v>405</v>
      </c>
      <c r="J309" s="23" t="s">
        <v>388</v>
      </c>
      <c r="K309" s="55" t="s">
        <v>376</v>
      </c>
    </row>
    <row r="310" spans="1:11" ht="17.25" customHeight="1" x14ac:dyDescent="0.25">
      <c r="A310" s="10"/>
      <c r="B310" s="61" t="s">
        <v>22</v>
      </c>
      <c r="C310" s="62"/>
      <c r="D310" s="17"/>
      <c r="E310" s="56">
        <v>5000</v>
      </c>
      <c r="F310" s="56">
        <v>0</v>
      </c>
      <c r="G310" s="56">
        <f t="shared" si="12"/>
        <v>0</v>
      </c>
      <c r="H310" s="57"/>
      <c r="I310" s="48"/>
      <c r="J310" s="14"/>
      <c r="K310" s="14"/>
    </row>
    <row r="311" spans="1:11" ht="201" customHeight="1" x14ac:dyDescent="0.25">
      <c r="A311" s="10">
        <v>109</v>
      </c>
      <c r="B311" s="55" t="s">
        <v>201</v>
      </c>
      <c r="C311" s="62" t="s">
        <v>206</v>
      </c>
      <c r="D311" s="17" t="s">
        <v>16</v>
      </c>
      <c r="E311" s="56">
        <v>10000</v>
      </c>
      <c r="F311" s="56">
        <v>0</v>
      </c>
      <c r="G311" s="56">
        <f t="shared" si="12"/>
        <v>0</v>
      </c>
      <c r="H311" s="57">
        <v>0</v>
      </c>
      <c r="I311" s="55" t="s">
        <v>405</v>
      </c>
      <c r="J311" s="23" t="s">
        <v>343</v>
      </c>
      <c r="K311" s="55" t="s">
        <v>376</v>
      </c>
    </row>
    <row r="312" spans="1:11" ht="17.25" customHeight="1" x14ac:dyDescent="0.25">
      <c r="A312" s="10"/>
      <c r="B312" s="61" t="s">
        <v>22</v>
      </c>
      <c r="C312" s="62"/>
      <c r="D312" s="17"/>
      <c r="E312" s="56">
        <v>10000</v>
      </c>
      <c r="F312" s="56">
        <v>0</v>
      </c>
      <c r="G312" s="56">
        <f t="shared" si="12"/>
        <v>0</v>
      </c>
      <c r="H312" s="57"/>
      <c r="I312" s="48"/>
      <c r="J312" s="14"/>
      <c r="K312" s="14"/>
    </row>
    <row r="313" spans="1:11" ht="101.25" customHeight="1" x14ac:dyDescent="0.25">
      <c r="A313" s="10">
        <v>110</v>
      </c>
      <c r="B313" s="55" t="s">
        <v>406</v>
      </c>
      <c r="C313" s="62" t="s">
        <v>206</v>
      </c>
      <c r="D313" s="17">
        <v>2016</v>
      </c>
      <c r="E313" s="56" t="s">
        <v>392</v>
      </c>
      <c r="F313" s="56">
        <v>0</v>
      </c>
      <c r="G313" s="56">
        <v>0</v>
      </c>
      <c r="H313" s="57">
        <v>100</v>
      </c>
      <c r="I313" s="48"/>
      <c r="J313" s="37" t="s">
        <v>380</v>
      </c>
      <c r="K313" s="14"/>
    </row>
    <row r="314" spans="1:11" ht="129" customHeight="1" x14ac:dyDescent="0.25">
      <c r="A314" s="10">
        <v>111</v>
      </c>
      <c r="B314" s="55" t="s">
        <v>200</v>
      </c>
      <c r="C314" s="62" t="s">
        <v>206</v>
      </c>
      <c r="D314" s="17" t="s">
        <v>16</v>
      </c>
      <c r="E314" s="56">
        <v>11000</v>
      </c>
      <c r="F314" s="56">
        <v>5299.25</v>
      </c>
      <c r="G314" s="56">
        <f t="shared" si="12"/>
        <v>48.175000000000004</v>
      </c>
      <c r="H314" s="57">
        <v>100</v>
      </c>
      <c r="I314" s="55"/>
      <c r="J314" s="23" t="s">
        <v>343</v>
      </c>
      <c r="K314" s="14"/>
    </row>
    <row r="315" spans="1:11" ht="17.25" customHeight="1" x14ac:dyDescent="0.25">
      <c r="A315" s="10"/>
      <c r="B315" s="61" t="s">
        <v>22</v>
      </c>
      <c r="C315" s="62"/>
      <c r="D315" s="17"/>
      <c r="E315" s="56">
        <v>11000</v>
      </c>
      <c r="F315" s="56">
        <v>5299.25</v>
      </c>
      <c r="G315" s="56">
        <f t="shared" si="12"/>
        <v>48.175000000000004</v>
      </c>
      <c r="H315" s="57"/>
      <c r="I315" s="48"/>
      <c r="J315" s="14"/>
      <c r="K315" s="14"/>
    </row>
    <row r="316" spans="1:11" ht="193.5" customHeight="1" x14ac:dyDescent="0.25">
      <c r="A316" s="10">
        <v>112</v>
      </c>
      <c r="B316" s="55" t="s">
        <v>191</v>
      </c>
      <c r="C316" s="62" t="s">
        <v>206</v>
      </c>
      <c r="D316" s="17" t="s">
        <v>207</v>
      </c>
      <c r="E316" s="56">
        <v>2000</v>
      </c>
      <c r="F316" s="56">
        <v>0</v>
      </c>
      <c r="G316" s="56">
        <f t="shared" si="12"/>
        <v>0</v>
      </c>
      <c r="H316" s="57">
        <v>0</v>
      </c>
      <c r="I316" s="55" t="s">
        <v>405</v>
      </c>
      <c r="J316" s="23" t="s">
        <v>393</v>
      </c>
      <c r="K316" s="55" t="s">
        <v>376</v>
      </c>
    </row>
    <row r="317" spans="1:11" ht="17.25" customHeight="1" x14ac:dyDescent="0.25">
      <c r="A317" s="10"/>
      <c r="B317" s="61" t="s">
        <v>22</v>
      </c>
      <c r="C317" s="62"/>
      <c r="D317" s="17"/>
      <c r="E317" s="56">
        <v>2000</v>
      </c>
      <c r="F317" s="56">
        <v>0</v>
      </c>
      <c r="G317" s="56">
        <f t="shared" si="12"/>
        <v>0</v>
      </c>
      <c r="H317" s="57"/>
      <c r="I317" s="48"/>
      <c r="J317" s="14"/>
      <c r="K317" s="14"/>
    </row>
    <row r="318" spans="1:11" ht="196.5" customHeight="1" x14ac:dyDescent="0.25">
      <c r="A318" s="10">
        <v>113</v>
      </c>
      <c r="B318" s="55" t="s">
        <v>203</v>
      </c>
      <c r="C318" s="62" t="s">
        <v>206</v>
      </c>
      <c r="D318" s="17" t="s">
        <v>400</v>
      </c>
      <c r="E318" s="56">
        <v>7000</v>
      </c>
      <c r="F318" s="56">
        <v>0</v>
      </c>
      <c r="G318" s="56">
        <f t="shared" si="12"/>
        <v>0</v>
      </c>
      <c r="H318" s="57">
        <v>0</v>
      </c>
      <c r="I318" s="55" t="s">
        <v>405</v>
      </c>
      <c r="J318" s="23" t="s">
        <v>401</v>
      </c>
      <c r="K318" s="55" t="s">
        <v>376</v>
      </c>
    </row>
    <row r="319" spans="1:11" ht="17.25" customHeight="1" x14ac:dyDescent="0.25">
      <c r="A319" s="10"/>
      <c r="B319" s="61" t="s">
        <v>22</v>
      </c>
      <c r="C319" s="62"/>
      <c r="D319" s="17"/>
      <c r="E319" s="56">
        <v>7000</v>
      </c>
      <c r="F319" s="56">
        <v>0</v>
      </c>
      <c r="G319" s="56">
        <f t="shared" si="12"/>
        <v>0</v>
      </c>
      <c r="H319" s="57"/>
      <c r="I319" s="48"/>
      <c r="J319" s="14"/>
      <c r="K319" s="14"/>
    </row>
    <row r="320" spans="1:11" ht="97.5" customHeight="1" x14ac:dyDescent="0.25">
      <c r="A320" s="10">
        <v>114</v>
      </c>
      <c r="B320" s="55" t="s">
        <v>187</v>
      </c>
      <c r="C320" s="62" t="s">
        <v>208</v>
      </c>
      <c r="D320" s="17" t="s">
        <v>400</v>
      </c>
      <c r="E320" s="56">
        <v>2400</v>
      </c>
      <c r="F320" s="56">
        <v>2400</v>
      </c>
      <c r="G320" s="56">
        <f t="shared" si="12"/>
        <v>100</v>
      </c>
      <c r="H320" s="57">
        <v>100</v>
      </c>
      <c r="I320" s="48"/>
      <c r="J320" s="23" t="s">
        <v>401</v>
      </c>
      <c r="K320" s="14"/>
    </row>
    <row r="321" spans="1:12" ht="17.25" customHeight="1" x14ac:dyDescent="0.25">
      <c r="A321" s="10"/>
      <c r="B321" s="61" t="s">
        <v>22</v>
      </c>
      <c r="C321" s="62"/>
      <c r="D321" s="17"/>
      <c r="E321" s="56">
        <v>2400</v>
      </c>
      <c r="F321" s="56">
        <v>2400</v>
      </c>
      <c r="G321" s="56">
        <f t="shared" si="12"/>
        <v>100</v>
      </c>
      <c r="H321" s="57"/>
      <c r="I321" s="48"/>
      <c r="J321" s="14"/>
      <c r="K321" s="14"/>
    </row>
    <row r="322" spans="1:12" ht="201.75" customHeight="1" x14ac:dyDescent="0.25">
      <c r="A322" s="10">
        <v>115</v>
      </c>
      <c r="B322" s="71" t="s">
        <v>209</v>
      </c>
      <c r="C322" s="62" t="s">
        <v>208</v>
      </c>
      <c r="D322" s="17" t="s">
        <v>16</v>
      </c>
      <c r="E322" s="56">
        <v>3000</v>
      </c>
      <c r="F322" s="56">
        <v>1799.83</v>
      </c>
      <c r="G322" s="56">
        <f t="shared" si="12"/>
        <v>59.99433333333333</v>
      </c>
      <c r="H322" s="57">
        <v>59.99</v>
      </c>
      <c r="I322" s="55" t="s">
        <v>407</v>
      </c>
      <c r="J322" s="23" t="s">
        <v>343</v>
      </c>
      <c r="K322" s="55" t="s">
        <v>376</v>
      </c>
    </row>
    <row r="323" spans="1:12" ht="17.25" customHeight="1" x14ac:dyDescent="0.25">
      <c r="A323" s="10"/>
      <c r="B323" s="61" t="s">
        <v>22</v>
      </c>
      <c r="C323" s="62"/>
      <c r="D323" s="17"/>
      <c r="E323" s="56">
        <v>3000</v>
      </c>
      <c r="F323" s="56">
        <v>1799.83</v>
      </c>
      <c r="G323" s="56">
        <f t="shared" si="12"/>
        <v>59.99433333333333</v>
      </c>
      <c r="H323" s="57"/>
      <c r="I323" s="48"/>
      <c r="J323" s="14"/>
      <c r="K323" s="14"/>
    </row>
    <row r="324" spans="1:12" ht="83.25" customHeight="1" x14ac:dyDescent="0.25">
      <c r="A324" s="10">
        <v>116</v>
      </c>
      <c r="B324" s="55" t="s">
        <v>408</v>
      </c>
      <c r="C324" s="62" t="s">
        <v>208</v>
      </c>
      <c r="D324" s="17" t="s">
        <v>400</v>
      </c>
      <c r="E324" s="56">
        <v>2000</v>
      </c>
      <c r="F324" s="56">
        <v>1962</v>
      </c>
      <c r="G324" s="56">
        <f t="shared" si="12"/>
        <v>98.1</v>
      </c>
      <c r="H324" s="57">
        <v>100</v>
      </c>
      <c r="I324" s="48"/>
      <c r="J324" s="23" t="s">
        <v>401</v>
      </c>
      <c r="K324" s="14"/>
    </row>
    <row r="325" spans="1:12" ht="17.25" customHeight="1" x14ac:dyDescent="0.25">
      <c r="A325" s="10"/>
      <c r="B325" s="61" t="s">
        <v>22</v>
      </c>
      <c r="C325" s="62"/>
      <c r="D325" s="17"/>
      <c r="E325" s="56">
        <v>2000</v>
      </c>
      <c r="F325" s="56">
        <v>1962</v>
      </c>
      <c r="G325" s="56">
        <f t="shared" si="12"/>
        <v>98.1</v>
      </c>
      <c r="H325" s="57"/>
      <c r="I325" s="48"/>
      <c r="J325" s="14"/>
      <c r="K325" s="14"/>
    </row>
    <row r="326" spans="1:12" ht="103.5" customHeight="1" x14ac:dyDescent="0.25">
      <c r="A326" s="10">
        <v>117</v>
      </c>
      <c r="B326" s="55" t="s">
        <v>203</v>
      </c>
      <c r="C326" s="62" t="s">
        <v>208</v>
      </c>
      <c r="D326" s="17" t="s">
        <v>370</v>
      </c>
      <c r="E326" s="56">
        <v>0</v>
      </c>
      <c r="F326" s="56">
        <v>0</v>
      </c>
      <c r="G326" s="56"/>
      <c r="H326" s="57"/>
      <c r="I326" s="48"/>
      <c r="J326" s="14"/>
      <c r="K326" s="14"/>
    </row>
    <row r="327" spans="1:12" ht="17.25" customHeight="1" x14ac:dyDescent="0.25">
      <c r="A327" s="10"/>
      <c r="B327" s="61" t="s">
        <v>22</v>
      </c>
      <c r="C327" s="62"/>
      <c r="D327" s="17"/>
      <c r="E327" s="56"/>
      <c r="F327" s="56"/>
      <c r="G327" s="56"/>
      <c r="H327" s="57"/>
      <c r="I327" s="48"/>
      <c r="J327" s="14"/>
      <c r="K327" s="14"/>
    </row>
    <row r="328" spans="1:12" ht="81.75" customHeight="1" x14ac:dyDescent="0.25">
      <c r="A328" s="10">
        <v>118</v>
      </c>
      <c r="B328" s="55" t="s">
        <v>201</v>
      </c>
      <c r="C328" s="62" t="s">
        <v>210</v>
      </c>
      <c r="D328" s="17" t="s">
        <v>211</v>
      </c>
      <c r="E328" s="56">
        <v>5000</v>
      </c>
      <c r="F328" s="56">
        <v>4824.3599999999997</v>
      </c>
      <c r="G328" s="56">
        <f t="shared" ref="G328:G333" si="13">F328/E328*100</f>
        <v>96.487200000000001</v>
      </c>
      <c r="H328" s="57">
        <v>100</v>
      </c>
      <c r="I328" s="48"/>
      <c r="J328" s="23" t="s">
        <v>409</v>
      </c>
      <c r="K328" s="14"/>
    </row>
    <row r="329" spans="1:12" ht="17.25" customHeight="1" x14ac:dyDescent="0.25">
      <c r="A329" s="10"/>
      <c r="B329" s="61" t="s">
        <v>22</v>
      </c>
      <c r="C329" s="62"/>
      <c r="D329" s="17"/>
      <c r="E329" s="56">
        <v>5000</v>
      </c>
      <c r="F329" s="56">
        <v>4824.3599999999997</v>
      </c>
      <c r="G329" s="56">
        <f t="shared" si="13"/>
        <v>96.487200000000001</v>
      </c>
      <c r="H329" s="57"/>
      <c r="I329" s="48"/>
      <c r="J329" s="48"/>
      <c r="K329" s="14"/>
    </row>
    <row r="330" spans="1:12" ht="17.25" customHeight="1" x14ac:dyDescent="0.25">
      <c r="A330" s="10"/>
      <c r="B330" s="28" t="s">
        <v>54</v>
      </c>
      <c r="C330" s="62"/>
      <c r="D330" s="17"/>
      <c r="E330" s="72">
        <f>E331+E332+E333</f>
        <v>3951212.8</v>
      </c>
      <c r="F330" s="72">
        <f>F331+F332+F333</f>
        <v>4664181.66</v>
      </c>
      <c r="G330" s="72">
        <f t="shared" si="13"/>
        <v>118.0443042703243</v>
      </c>
      <c r="H330" s="57"/>
      <c r="I330" s="48"/>
      <c r="J330" s="48"/>
      <c r="K330" s="14"/>
    </row>
    <row r="331" spans="1:12" ht="17.25" customHeight="1" x14ac:dyDescent="0.25">
      <c r="A331" s="10"/>
      <c r="B331" s="24" t="s">
        <v>13</v>
      </c>
      <c r="C331" s="62"/>
      <c r="D331" s="17"/>
      <c r="E331" s="281">
        <f>E160+E162+E164+E166+E168+E170+E172+E174+E176+E178+E180+E185+E187+E189+E191+E193+E207+E209+E211+E213+E215+E217+E219+E221+E223+E225+E227+E229</f>
        <v>3487432.8</v>
      </c>
      <c r="F331" s="281">
        <f>F160+F162+F164+F166+F168+F170+F172+F174+F176+F178+F180+F185+F187+F189+F191+F193+F207+F209+F211+F213+F215+F217+F219+F221+F223+F225+F227+F229</f>
        <v>3187810.56</v>
      </c>
      <c r="G331" s="56">
        <f t="shared" si="13"/>
        <v>91.408515742582921</v>
      </c>
      <c r="H331" s="57"/>
      <c r="I331" s="48"/>
      <c r="J331" s="48"/>
      <c r="K331" s="14"/>
    </row>
    <row r="332" spans="1:12" ht="17.25" customHeight="1" x14ac:dyDescent="0.25">
      <c r="A332" s="10"/>
      <c r="B332" s="61" t="s">
        <v>22</v>
      </c>
      <c r="C332" s="62"/>
      <c r="D332" s="17"/>
      <c r="E332" s="281">
        <f>E232+E234+E236+E241+E243+E247+E251+E253+E255+E257+E259+E262+E264+E266+E268+E270+E272+E274+E276+E279+E281+E283+E285+E287+E290+E292+E294+E296+E298+E300+E304+E306+E308+E310+E312+E315+E317+E319+E321+E323+E325+E329+E249</f>
        <v>406780</v>
      </c>
      <c r="F332" s="281">
        <f>F232+F234+F236+F241+F243+F247+F251+F253+F255+F257+F259+F262+F264+F266+F268+F270+F272+F274+F276+F279+F281+F283+F285+F287+F290+F292+F294+F296+F298+F300+F304+F306+F308+F310+F312+F315+F317+F319+F321+F323+F325+F329+F249</f>
        <v>263840.84999999998</v>
      </c>
      <c r="G332" s="56">
        <f t="shared" si="13"/>
        <v>64.860821574315352</v>
      </c>
      <c r="H332" s="57"/>
      <c r="I332" s="48"/>
      <c r="J332" s="48"/>
      <c r="K332" s="14"/>
    </row>
    <row r="333" spans="1:12" ht="34.5" customHeight="1" x14ac:dyDescent="0.25">
      <c r="A333" s="10"/>
      <c r="B333" s="61" t="s">
        <v>139</v>
      </c>
      <c r="C333" s="62"/>
      <c r="D333" s="17"/>
      <c r="E333" s="281">
        <f>E302+E245+E239</f>
        <v>57000</v>
      </c>
      <c r="F333" s="281">
        <f>F302+F245+F239</f>
        <v>1212530.25</v>
      </c>
      <c r="G333" s="56">
        <f t="shared" si="13"/>
        <v>2127.246052631579</v>
      </c>
      <c r="H333" s="57"/>
      <c r="I333" s="48"/>
      <c r="J333" s="48"/>
      <c r="K333" s="14"/>
    </row>
    <row r="334" spans="1:12" ht="26.25" customHeight="1" x14ac:dyDescent="0.25">
      <c r="A334" s="638" t="s">
        <v>212</v>
      </c>
      <c r="B334" s="638"/>
      <c r="C334" s="638"/>
      <c r="D334" s="638"/>
      <c r="E334" s="638"/>
      <c r="F334" s="638"/>
      <c r="G334" s="638"/>
      <c r="H334" s="638"/>
      <c r="I334" s="638"/>
      <c r="J334" s="638"/>
      <c r="K334" s="638"/>
    </row>
    <row r="335" spans="1:12" ht="102.75" customHeight="1" x14ac:dyDescent="0.25">
      <c r="A335" s="10">
        <v>119</v>
      </c>
      <c r="B335" s="55" t="s">
        <v>213</v>
      </c>
      <c r="C335" s="62" t="s">
        <v>149</v>
      </c>
      <c r="D335" s="17" t="s">
        <v>16</v>
      </c>
      <c r="E335" s="56">
        <v>5100</v>
      </c>
      <c r="F335" s="56">
        <v>5680</v>
      </c>
      <c r="G335" s="56">
        <f>F335/E335*100</f>
        <v>111.37254901960785</v>
      </c>
      <c r="H335" s="57">
        <v>100</v>
      </c>
      <c r="I335" s="48"/>
      <c r="J335" s="23" t="s">
        <v>343</v>
      </c>
      <c r="K335" s="529">
        <f>E365+E371+E388+E381</f>
        <v>14626.5</v>
      </c>
      <c r="L335" s="529">
        <f>F365+F371+F388+F381</f>
        <v>12967.89</v>
      </c>
    </row>
    <row r="336" spans="1:12" ht="15.75" customHeight="1" x14ac:dyDescent="0.25">
      <c r="A336" s="10"/>
      <c r="B336" s="61" t="s">
        <v>19</v>
      </c>
      <c r="C336" s="62"/>
      <c r="D336" s="17"/>
      <c r="E336" s="56">
        <v>5100</v>
      </c>
      <c r="F336" s="56">
        <v>5680</v>
      </c>
      <c r="G336" s="56">
        <f t="shared" ref="G336:G402" si="14">F336/E336*100</f>
        <v>111.37254901960785</v>
      </c>
      <c r="H336" s="57"/>
      <c r="I336" s="48"/>
      <c r="J336" s="48"/>
      <c r="K336" s="14"/>
    </row>
    <row r="337" spans="1:11" ht="18.75" customHeight="1" x14ac:dyDescent="0.25">
      <c r="A337" s="10"/>
      <c r="B337" s="55" t="s">
        <v>155</v>
      </c>
      <c r="C337" s="62"/>
      <c r="D337" s="17"/>
      <c r="E337" s="56"/>
      <c r="F337" s="56"/>
      <c r="G337" s="56"/>
      <c r="H337" s="57"/>
      <c r="I337" s="48"/>
      <c r="J337" s="48"/>
      <c r="K337" s="14"/>
    </row>
    <row r="338" spans="1:11" ht="19.5" customHeight="1" x14ac:dyDescent="0.25">
      <c r="A338" s="10"/>
      <c r="B338" s="55" t="s">
        <v>164</v>
      </c>
      <c r="C338" s="62"/>
      <c r="D338" s="17"/>
      <c r="E338" s="56">
        <v>4000</v>
      </c>
      <c r="F338" s="56">
        <v>4000</v>
      </c>
      <c r="G338" s="56">
        <f t="shared" si="14"/>
        <v>100</v>
      </c>
      <c r="H338" s="57"/>
      <c r="I338" s="48"/>
      <c r="J338" s="48"/>
      <c r="K338" s="14"/>
    </row>
    <row r="339" spans="1:11" ht="18.75" customHeight="1" x14ac:dyDescent="0.25">
      <c r="A339" s="10"/>
      <c r="B339" s="55" t="s">
        <v>214</v>
      </c>
      <c r="C339" s="62"/>
      <c r="D339" s="17"/>
      <c r="E339" s="56">
        <v>800</v>
      </c>
      <c r="F339" s="56">
        <v>1380</v>
      </c>
      <c r="G339" s="56">
        <f t="shared" si="14"/>
        <v>172.5</v>
      </c>
      <c r="H339" s="57"/>
      <c r="I339" s="48"/>
      <c r="J339" s="48"/>
      <c r="K339" s="14"/>
    </row>
    <row r="340" spans="1:11" ht="32.25" customHeight="1" x14ac:dyDescent="0.25">
      <c r="A340" s="10"/>
      <c r="B340" s="55" t="s">
        <v>215</v>
      </c>
      <c r="C340" s="62"/>
      <c r="D340" s="17"/>
      <c r="E340" s="56">
        <v>300</v>
      </c>
      <c r="F340" s="56">
        <v>300</v>
      </c>
      <c r="G340" s="56">
        <f t="shared" si="14"/>
        <v>100</v>
      </c>
      <c r="H340" s="57"/>
      <c r="I340" s="48"/>
      <c r="J340" s="48"/>
      <c r="K340" s="14"/>
    </row>
    <row r="341" spans="1:11" ht="69.75" customHeight="1" x14ac:dyDescent="0.25">
      <c r="A341" s="10">
        <v>120</v>
      </c>
      <c r="B341" s="55" t="s">
        <v>216</v>
      </c>
      <c r="C341" s="62" t="s">
        <v>149</v>
      </c>
      <c r="D341" s="17" t="s">
        <v>16</v>
      </c>
      <c r="E341" s="56">
        <v>1800</v>
      </c>
      <c r="F341" s="56">
        <v>1930</v>
      </c>
      <c r="G341" s="56">
        <f t="shared" si="14"/>
        <v>107.22222222222221</v>
      </c>
      <c r="H341" s="57">
        <v>100</v>
      </c>
      <c r="I341" s="48"/>
      <c r="J341" s="23" t="s">
        <v>343</v>
      </c>
      <c r="K341" s="14"/>
    </row>
    <row r="342" spans="1:11" ht="15.75" customHeight="1" x14ac:dyDescent="0.25">
      <c r="A342" s="10"/>
      <c r="B342" s="61" t="s">
        <v>19</v>
      </c>
      <c r="C342" s="62"/>
      <c r="D342" s="17"/>
      <c r="E342" s="56">
        <v>1800</v>
      </c>
      <c r="F342" s="56">
        <v>1930</v>
      </c>
      <c r="G342" s="56">
        <f t="shared" si="14"/>
        <v>107.22222222222221</v>
      </c>
      <c r="H342" s="57"/>
      <c r="I342" s="48"/>
      <c r="J342" s="48"/>
      <c r="K342" s="14"/>
    </row>
    <row r="343" spans="1:11" ht="22.5" customHeight="1" x14ac:dyDescent="0.25">
      <c r="A343" s="10"/>
      <c r="B343" s="55" t="s">
        <v>155</v>
      </c>
      <c r="C343" s="62"/>
      <c r="D343" s="17"/>
      <c r="E343" s="56"/>
      <c r="F343" s="56"/>
      <c r="G343" s="56"/>
      <c r="H343" s="57"/>
      <c r="I343" s="48"/>
      <c r="J343" s="48"/>
      <c r="K343" s="14"/>
    </row>
    <row r="344" spans="1:11" ht="22.5" customHeight="1" x14ac:dyDescent="0.25">
      <c r="A344" s="10"/>
      <c r="B344" s="55" t="s">
        <v>164</v>
      </c>
      <c r="C344" s="62"/>
      <c r="D344" s="17"/>
      <c r="E344" s="56">
        <v>400</v>
      </c>
      <c r="F344" s="56">
        <v>400</v>
      </c>
      <c r="G344" s="56">
        <f t="shared" si="14"/>
        <v>100</v>
      </c>
      <c r="H344" s="57"/>
      <c r="I344" s="48"/>
      <c r="J344" s="48"/>
      <c r="K344" s="14"/>
    </row>
    <row r="345" spans="1:11" ht="20.25" customHeight="1" x14ac:dyDescent="0.25">
      <c r="A345" s="10"/>
      <c r="B345" s="55" t="s">
        <v>214</v>
      </c>
      <c r="C345" s="62"/>
      <c r="D345" s="17"/>
      <c r="E345" s="56">
        <v>800</v>
      </c>
      <c r="F345" s="56">
        <v>930</v>
      </c>
      <c r="G345" s="56">
        <f t="shared" si="14"/>
        <v>116.25000000000001</v>
      </c>
      <c r="H345" s="57"/>
      <c r="I345" s="48"/>
      <c r="J345" s="48"/>
      <c r="K345" s="14"/>
    </row>
    <row r="346" spans="1:11" ht="21" customHeight="1" x14ac:dyDescent="0.25">
      <c r="A346" s="10"/>
      <c r="B346" s="55" t="s">
        <v>215</v>
      </c>
      <c r="C346" s="62"/>
      <c r="D346" s="17"/>
      <c r="E346" s="56">
        <v>600</v>
      </c>
      <c r="F346" s="56">
        <v>600</v>
      </c>
      <c r="G346" s="56">
        <f t="shared" si="14"/>
        <v>100</v>
      </c>
      <c r="H346" s="57"/>
      <c r="I346" s="48"/>
      <c r="J346" s="48"/>
      <c r="K346" s="14"/>
    </row>
    <row r="347" spans="1:11" ht="132.75" customHeight="1" x14ac:dyDescent="0.25">
      <c r="A347" s="10">
        <v>121</v>
      </c>
      <c r="B347" s="55" t="s">
        <v>217</v>
      </c>
      <c r="C347" s="62" t="s">
        <v>149</v>
      </c>
      <c r="D347" s="17" t="s">
        <v>16</v>
      </c>
      <c r="E347" s="56">
        <v>1400</v>
      </c>
      <c r="F347" s="56">
        <v>1500</v>
      </c>
      <c r="G347" s="56">
        <f t="shared" si="14"/>
        <v>107.14285714285714</v>
      </c>
      <c r="H347" s="57">
        <v>100</v>
      </c>
      <c r="I347" s="48"/>
      <c r="J347" s="23" t="s">
        <v>343</v>
      </c>
      <c r="K347" s="14"/>
    </row>
    <row r="348" spans="1:11" ht="22.5" customHeight="1" x14ac:dyDescent="0.25">
      <c r="A348" s="10"/>
      <c r="B348" s="61" t="s">
        <v>19</v>
      </c>
      <c r="C348" s="62"/>
      <c r="D348" s="17"/>
      <c r="E348" s="56">
        <v>1400</v>
      </c>
      <c r="F348" s="56">
        <v>1500</v>
      </c>
      <c r="G348" s="56">
        <f t="shared" si="14"/>
        <v>107.14285714285714</v>
      </c>
      <c r="H348" s="57"/>
      <c r="I348" s="48"/>
      <c r="J348" s="48"/>
      <c r="K348" s="14"/>
    </row>
    <row r="349" spans="1:11" ht="18.75" customHeight="1" x14ac:dyDescent="0.25">
      <c r="A349" s="10"/>
      <c r="B349" s="55" t="s">
        <v>155</v>
      </c>
      <c r="C349" s="62"/>
      <c r="D349" s="17"/>
      <c r="E349" s="56"/>
      <c r="F349" s="56"/>
      <c r="G349" s="56"/>
      <c r="H349" s="57"/>
      <c r="I349" s="48"/>
      <c r="J349" s="48"/>
      <c r="K349" s="14"/>
    </row>
    <row r="350" spans="1:11" ht="20.25" customHeight="1" x14ac:dyDescent="0.25">
      <c r="A350" s="10"/>
      <c r="B350" s="55" t="s">
        <v>164</v>
      </c>
      <c r="C350" s="62"/>
      <c r="D350" s="17"/>
      <c r="E350" s="56">
        <v>200</v>
      </c>
      <c r="F350" s="56">
        <v>200</v>
      </c>
      <c r="G350" s="56">
        <f t="shared" si="14"/>
        <v>100</v>
      </c>
      <c r="H350" s="57"/>
      <c r="I350" s="48"/>
      <c r="J350" s="48"/>
      <c r="K350" s="14"/>
    </row>
    <row r="351" spans="1:11" ht="20.25" customHeight="1" x14ac:dyDescent="0.25">
      <c r="A351" s="10"/>
      <c r="B351" s="55" t="s">
        <v>214</v>
      </c>
      <c r="C351" s="62"/>
      <c r="D351" s="17"/>
      <c r="E351" s="56">
        <v>200</v>
      </c>
      <c r="F351" s="56">
        <v>300</v>
      </c>
      <c r="G351" s="56">
        <f t="shared" si="14"/>
        <v>150</v>
      </c>
      <c r="H351" s="57"/>
      <c r="I351" s="48"/>
      <c r="J351" s="48"/>
      <c r="K351" s="14"/>
    </row>
    <row r="352" spans="1:11" ht="19.5" customHeight="1" x14ac:dyDescent="0.25">
      <c r="A352" s="10"/>
      <c r="B352" s="55" t="s">
        <v>215</v>
      </c>
      <c r="C352" s="62"/>
      <c r="D352" s="17"/>
      <c r="E352" s="56">
        <v>1000</v>
      </c>
      <c r="F352" s="56">
        <v>1000</v>
      </c>
      <c r="G352" s="56">
        <f t="shared" si="14"/>
        <v>100</v>
      </c>
      <c r="H352" s="57"/>
      <c r="I352" s="48"/>
      <c r="J352" s="48"/>
      <c r="K352" s="14"/>
    </row>
    <row r="353" spans="1:11" ht="100.5" customHeight="1" x14ac:dyDescent="0.25">
      <c r="A353" s="10">
        <v>122</v>
      </c>
      <c r="B353" s="55" t="s">
        <v>218</v>
      </c>
      <c r="C353" s="62" t="s">
        <v>149</v>
      </c>
      <c r="D353" s="17" t="s">
        <v>16</v>
      </c>
      <c r="E353" s="56">
        <v>23000</v>
      </c>
      <c r="F353" s="56">
        <v>23000</v>
      </c>
      <c r="G353" s="56">
        <f t="shared" si="14"/>
        <v>100</v>
      </c>
      <c r="H353" s="57">
        <v>100</v>
      </c>
      <c r="I353" s="48"/>
      <c r="J353" s="23" t="s">
        <v>343</v>
      </c>
      <c r="K353" s="14"/>
    </row>
    <row r="354" spans="1:11" ht="23.25" customHeight="1" x14ac:dyDescent="0.25">
      <c r="A354" s="10"/>
      <c r="B354" s="61" t="s">
        <v>19</v>
      </c>
      <c r="C354" s="62"/>
      <c r="D354" s="17"/>
      <c r="E354" s="56">
        <v>23000</v>
      </c>
      <c r="F354" s="56">
        <v>23000</v>
      </c>
      <c r="G354" s="56">
        <f t="shared" si="14"/>
        <v>100</v>
      </c>
      <c r="H354" s="57"/>
      <c r="I354" s="48"/>
      <c r="J354" s="48"/>
      <c r="K354" s="14"/>
    </row>
    <row r="355" spans="1:11" ht="18.75" customHeight="1" x14ac:dyDescent="0.25">
      <c r="A355" s="10"/>
      <c r="B355" s="55" t="s">
        <v>155</v>
      </c>
      <c r="C355" s="62"/>
      <c r="D355" s="17"/>
      <c r="E355" s="56"/>
      <c r="F355" s="56"/>
      <c r="G355" s="56"/>
      <c r="H355" s="57"/>
      <c r="I355" s="48"/>
      <c r="J355" s="48"/>
      <c r="K355" s="14"/>
    </row>
    <row r="356" spans="1:11" ht="23.25" customHeight="1" x14ac:dyDescent="0.25">
      <c r="A356" s="10"/>
      <c r="B356" s="55" t="s">
        <v>214</v>
      </c>
      <c r="C356" s="62"/>
      <c r="D356" s="17"/>
      <c r="E356" s="56">
        <v>22500</v>
      </c>
      <c r="F356" s="56">
        <v>22500</v>
      </c>
      <c r="G356" s="56">
        <f t="shared" si="14"/>
        <v>100</v>
      </c>
      <c r="H356" s="57"/>
      <c r="I356" s="48"/>
      <c r="J356" s="48"/>
      <c r="K356" s="14"/>
    </row>
    <row r="357" spans="1:11" ht="22.5" customHeight="1" x14ac:dyDescent="0.25">
      <c r="A357" s="10"/>
      <c r="B357" s="55" t="s">
        <v>215</v>
      </c>
      <c r="C357" s="62"/>
      <c r="D357" s="17"/>
      <c r="E357" s="56">
        <v>500</v>
      </c>
      <c r="F357" s="56">
        <v>500</v>
      </c>
      <c r="G357" s="56">
        <f t="shared" si="14"/>
        <v>100</v>
      </c>
      <c r="H357" s="57"/>
      <c r="I357" s="48"/>
      <c r="J357" s="48"/>
      <c r="K357" s="14"/>
    </row>
    <row r="358" spans="1:11" ht="97.5" customHeight="1" x14ac:dyDescent="0.25">
      <c r="A358" s="10">
        <v>123</v>
      </c>
      <c r="B358" s="55" t="s">
        <v>219</v>
      </c>
      <c r="C358" s="62" t="s">
        <v>149</v>
      </c>
      <c r="D358" s="17" t="s">
        <v>16</v>
      </c>
      <c r="E358" s="56">
        <v>900</v>
      </c>
      <c r="F358" s="56">
        <v>900</v>
      </c>
      <c r="G358" s="56">
        <f t="shared" si="14"/>
        <v>100</v>
      </c>
      <c r="H358" s="57">
        <v>100</v>
      </c>
      <c r="I358" s="48"/>
      <c r="J358" s="23" t="s">
        <v>343</v>
      </c>
      <c r="K358" s="14"/>
    </row>
    <row r="359" spans="1:11" ht="22.5" customHeight="1" x14ac:dyDescent="0.25">
      <c r="A359" s="10"/>
      <c r="B359" s="61" t="s">
        <v>19</v>
      </c>
      <c r="C359" s="62"/>
      <c r="D359" s="17"/>
      <c r="E359" s="56">
        <v>900</v>
      </c>
      <c r="F359" s="56">
        <v>900</v>
      </c>
      <c r="G359" s="56">
        <f t="shared" si="14"/>
        <v>100</v>
      </c>
      <c r="H359" s="57"/>
      <c r="I359" s="48"/>
      <c r="J359" s="48"/>
      <c r="K359" s="14"/>
    </row>
    <row r="360" spans="1:11" ht="21" customHeight="1" x14ac:dyDescent="0.25">
      <c r="A360" s="10"/>
      <c r="B360" s="55" t="s">
        <v>155</v>
      </c>
      <c r="C360" s="62"/>
      <c r="D360" s="17"/>
      <c r="E360" s="56"/>
      <c r="F360" s="56"/>
      <c r="G360" s="56"/>
      <c r="H360" s="57"/>
      <c r="I360" s="48"/>
      <c r="J360" s="48"/>
      <c r="K360" s="14"/>
    </row>
    <row r="361" spans="1:11" ht="23.25" customHeight="1" x14ac:dyDescent="0.25">
      <c r="A361" s="10"/>
      <c r="B361" s="55" t="s">
        <v>164</v>
      </c>
      <c r="C361" s="62"/>
      <c r="D361" s="17"/>
      <c r="E361" s="56">
        <v>200</v>
      </c>
      <c r="F361" s="56">
        <v>200</v>
      </c>
      <c r="G361" s="56">
        <f t="shared" si="14"/>
        <v>100</v>
      </c>
      <c r="H361" s="57"/>
      <c r="I361" s="48"/>
      <c r="J361" s="48"/>
      <c r="K361" s="14"/>
    </row>
    <row r="362" spans="1:11" ht="23.25" customHeight="1" x14ac:dyDescent="0.25">
      <c r="A362" s="10"/>
      <c r="B362" s="55" t="s">
        <v>214</v>
      </c>
      <c r="C362" s="62"/>
      <c r="D362" s="17"/>
      <c r="E362" s="56">
        <v>200</v>
      </c>
      <c r="F362" s="56">
        <v>200</v>
      </c>
      <c r="G362" s="56">
        <f t="shared" si="14"/>
        <v>100</v>
      </c>
      <c r="H362" s="57"/>
      <c r="I362" s="48"/>
      <c r="J362" s="48"/>
      <c r="K362" s="14"/>
    </row>
    <row r="363" spans="1:11" ht="22.5" customHeight="1" x14ac:dyDescent="0.25">
      <c r="A363" s="10"/>
      <c r="B363" s="55" t="s">
        <v>215</v>
      </c>
      <c r="C363" s="62"/>
      <c r="D363" s="17"/>
      <c r="E363" s="56">
        <v>500</v>
      </c>
      <c r="F363" s="56">
        <v>500</v>
      </c>
      <c r="G363" s="56">
        <f t="shared" si="14"/>
        <v>100</v>
      </c>
      <c r="H363" s="57"/>
      <c r="I363" s="48"/>
      <c r="J363" s="48"/>
      <c r="K363" s="14"/>
    </row>
    <row r="364" spans="1:11" ht="70.5" customHeight="1" x14ac:dyDescent="0.25">
      <c r="A364" s="10">
        <v>124</v>
      </c>
      <c r="B364" s="55" t="s">
        <v>220</v>
      </c>
      <c r="C364" s="62" t="s">
        <v>149</v>
      </c>
      <c r="D364" s="17" t="s">
        <v>16</v>
      </c>
      <c r="E364" s="56">
        <v>2626.5</v>
      </c>
      <c r="F364" s="56">
        <v>2621.75</v>
      </c>
      <c r="G364" s="56">
        <f t="shared" si="14"/>
        <v>99.819150961355419</v>
      </c>
      <c r="H364" s="57">
        <v>100</v>
      </c>
      <c r="I364" s="48"/>
      <c r="J364" s="23" t="s">
        <v>343</v>
      </c>
      <c r="K364" s="14"/>
    </row>
    <row r="365" spans="1:11" ht="21" customHeight="1" x14ac:dyDescent="0.25">
      <c r="A365" s="10"/>
      <c r="B365" s="61" t="s">
        <v>13</v>
      </c>
      <c r="C365" s="62"/>
      <c r="D365" s="17"/>
      <c r="E365" s="56">
        <v>2626.5</v>
      </c>
      <c r="F365" s="56">
        <v>2621.75</v>
      </c>
      <c r="G365" s="56">
        <f t="shared" si="14"/>
        <v>99.819150961355419</v>
      </c>
      <c r="H365" s="57"/>
      <c r="I365" s="48"/>
      <c r="J365" s="48"/>
      <c r="K365" s="14"/>
    </row>
    <row r="366" spans="1:11" ht="19.5" customHeight="1" x14ac:dyDescent="0.25">
      <c r="A366" s="10"/>
      <c r="B366" s="55" t="s">
        <v>155</v>
      </c>
      <c r="C366" s="62"/>
      <c r="D366" s="17"/>
      <c r="E366" s="56"/>
      <c r="F366" s="56"/>
      <c r="G366" s="56"/>
      <c r="H366" s="57"/>
      <c r="I366" s="48"/>
      <c r="J366" s="48"/>
      <c r="K366" s="14"/>
    </row>
    <row r="367" spans="1:11" ht="22.5" customHeight="1" x14ac:dyDescent="0.25">
      <c r="A367" s="10"/>
      <c r="B367" s="55" t="s">
        <v>164</v>
      </c>
      <c r="C367" s="62"/>
      <c r="D367" s="17"/>
      <c r="E367" s="56">
        <v>0</v>
      </c>
      <c r="F367" s="56">
        <v>0</v>
      </c>
      <c r="G367" s="56">
        <v>0</v>
      </c>
      <c r="H367" s="57"/>
      <c r="I367" s="48"/>
      <c r="J367" s="48"/>
      <c r="K367" s="14"/>
    </row>
    <row r="368" spans="1:11" ht="24" customHeight="1" x14ac:dyDescent="0.25">
      <c r="A368" s="10"/>
      <c r="B368" s="55" t="s">
        <v>214</v>
      </c>
      <c r="C368" s="62"/>
      <c r="D368" s="17"/>
      <c r="E368" s="56">
        <v>2626.5</v>
      </c>
      <c r="F368" s="73">
        <v>2621.75</v>
      </c>
      <c r="G368" s="56">
        <f t="shared" si="14"/>
        <v>99.819150961355419</v>
      </c>
      <c r="H368" s="57"/>
      <c r="I368" s="48"/>
      <c r="J368" s="48"/>
      <c r="K368" s="14"/>
    </row>
    <row r="369" spans="1:11" ht="19.5" customHeight="1" x14ac:dyDescent="0.25">
      <c r="A369" s="10"/>
      <c r="B369" s="55" t="s">
        <v>215</v>
      </c>
      <c r="C369" s="62"/>
      <c r="D369" s="17"/>
      <c r="E369" s="56">
        <v>0</v>
      </c>
      <c r="F369" s="56">
        <v>0</v>
      </c>
      <c r="G369" s="56">
        <v>0</v>
      </c>
      <c r="H369" s="57"/>
      <c r="I369" s="48"/>
      <c r="J369" s="48"/>
      <c r="K369" s="14"/>
    </row>
    <row r="370" spans="1:11" ht="67.5" customHeight="1" x14ac:dyDescent="0.25">
      <c r="A370" s="10">
        <v>125</v>
      </c>
      <c r="B370" s="55" t="s">
        <v>221</v>
      </c>
      <c r="C370" s="62" t="s">
        <v>149</v>
      </c>
      <c r="D370" s="17" t="s">
        <v>16</v>
      </c>
      <c r="E370" s="56">
        <v>51500</v>
      </c>
      <c r="F370" s="56">
        <v>52942</v>
      </c>
      <c r="G370" s="56">
        <f t="shared" si="14"/>
        <v>102.8</v>
      </c>
      <c r="H370" s="57">
        <v>100</v>
      </c>
      <c r="I370" s="48"/>
      <c r="J370" s="23" t="s">
        <v>343</v>
      </c>
      <c r="K370" s="14"/>
    </row>
    <row r="371" spans="1:11" ht="25.5" customHeight="1" x14ac:dyDescent="0.25">
      <c r="A371" s="10"/>
      <c r="B371" s="61" t="s">
        <v>13</v>
      </c>
      <c r="C371" s="62"/>
      <c r="D371" s="17"/>
      <c r="E371" s="56">
        <v>12000</v>
      </c>
      <c r="F371" s="56">
        <v>10092</v>
      </c>
      <c r="G371" s="56">
        <f t="shared" si="14"/>
        <v>84.1</v>
      </c>
      <c r="H371" s="57"/>
      <c r="I371" s="14"/>
      <c r="J371" s="14"/>
      <c r="K371" s="14"/>
    </row>
    <row r="372" spans="1:11" ht="17.25" customHeight="1" x14ac:dyDescent="0.25">
      <c r="A372" s="10"/>
      <c r="B372" s="61" t="s">
        <v>19</v>
      </c>
      <c r="C372" s="62"/>
      <c r="D372" s="17"/>
      <c r="E372" s="56">
        <v>39500</v>
      </c>
      <c r="F372" s="56">
        <v>42850</v>
      </c>
      <c r="G372" s="56">
        <f t="shared" si="14"/>
        <v>108.48101265822785</v>
      </c>
      <c r="H372" s="57"/>
      <c r="I372" s="14"/>
      <c r="J372" s="14"/>
      <c r="K372" s="14"/>
    </row>
    <row r="373" spans="1:11" ht="17.25" customHeight="1" x14ac:dyDescent="0.25">
      <c r="A373" s="10"/>
      <c r="B373" s="55" t="s">
        <v>155</v>
      </c>
      <c r="C373" s="62"/>
      <c r="D373" s="17"/>
      <c r="E373" s="56"/>
      <c r="F373" s="56"/>
      <c r="G373" s="56"/>
      <c r="H373" s="57"/>
      <c r="I373" s="14"/>
      <c r="J373" s="14"/>
      <c r="K373" s="14"/>
    </row>
    <row r="374" spans="1:11" ht="17.25" customHeight="1" x14ac:dyDescent="0.25">
      <c r="A374" s="10"/>
      <c r="B374" s="55" t="s">
        <v>164</v>
      </c>
      <c r="C374" s="62"/>
      <c r="D374" s="17"/>
      <c r="E374" s="56">
        <v>5000</v>
      </c>
      <c r="F374" s="56">
        <v>2999.32</v>
      </c>
      <c r="G374" s="56">
        <f t="shared" si="14"/>
        <v>59.986400000000003</v>
      </c>
      <c r="H374" s="57"/>
      <c r="I374" s="14"/>
      <c r="J374" s="14"/>
      <c r="K374" s="14"/>
    </row>
    <row r="375" spans="1:11" ht="21" customHeight="1" x14ac:dyDescent="0.25">
      <c r="A375" s="10"/>
      <c r="B375" s="55" t="s">
        <v>13</v>
      </c>
      <c r="C375" s="62"/>
      <c r="D375" s="17"/>
      <c r="E375" s="56">
        <v>4000</v>
      </c>
      <c r="F375" s="56">
        <v>1999.32</v>
      </c>
      <c r="G375" s="56">
        <f t="shared" si="14"/>
        <v>49.982999999999997</v>
      </c>
      <c r="H375" s="57"/>
      <c r="I375" s="14"/>
      <c r="J375" s="14"/>
      <c r="K375" s="14"/>
    </row>
    <row r="376" spans="1:11" ht="21" customHeight="1" x14ac:dyDescent="0.25">
      <c r="A376" s="10"/>
      <c r="B376" s="55" t="s">
        <v>19</v>
      </c>
      <c r="C376" s="62"/>
      <c r="D376" s="17"/>
      <c r="E376" s="56">
        <v>1000</v>
      </c>
      <c r="F376" s="56">
        <v>1000</v>
      </c>
      <c r="G376" s="56">
        <f t="shared" si="14"/>
        <v>100</v>
      </c>
      <c r="H376" s="57"/>
      <c r="I376" s="14"/>
      <c r="J376" s="14"/>
      <c r="K376" s="14"/>
    </row>
    <row r="377" spans="1:11" ht="19.5" customHeight="1" x14ac:dyDescent="0.25">
      <c r="A377" s="10"/>
      <c r="B377" s="55" t="s">
        <v>214</v>
      </c>
      <c r="C377" s="62"/>
      <c r="D377" s="17"/>
      <c r="E377" s="56">
        <v>20000</v>
      </c>
      <c r="F377" s="56">
        <v>23340.18</v>
      </c>
      <c r="G377" s="56">
        <f t="shared" si="14"/>
        <v>116.70089999999999</v>
      </c>
      <c r="H377" s="57"/>
      <c r="I377" s="14"/>
      <c r="J377" s="14"/>
      <c r="K377" s="14"/>
    </row>
    <row r="378" spans="1:11" ht="17.25" customHeight="1" x14ac:dyDescent="0.25">
      <c r="A378" s="10"/>
      <c r="B378" s="55" t="s">
        <v>13</v>
      </c>
      <c r="C378" s="62"/>
      <c r="D378" s="17"/>
      <c r="E378" s="56">
        <v>8000</v>
      </c>
      <c r="F378" s="56">
        <v>7990.18</v>
      </c>
      <c r="G378" s="56">
        <f t="shared" si="14"/>
        <v>99.877250000000004</v>
      </c>
      <c r="H378" s="57"/>
      <c r="I378" s="14"/>
      <c r="J378" s="14"/>
      <c r="K378" s="14"/>
    </row>
    <row r="379" spans="1:11" ht="24" customHeight="1" x14ac:dyDescent="0.25">
      <c r="A379" s="10"/>
      <c r="B379" s="55" t="s">
        <v>19</v>
      </c>
      <c r="C379" s="62"/>
      <c r="D379" s="17"/>
      <c r="E379" s="56">
        <v>12000</v>
      </c>
      <c r="F379" s="56">
        <v>15350</v>
      </c>
      <c r="G379" s="56">
        <f t="shared" si="14"/>
        <v>127.91666666666666</v>
      </c>
      <c r="H379" s="57"/>
      <c r="I379" s="14"/>
      <c r="J379" s="14"/>
      <c r="K379" s="14"/>
    </row>
    <row r="380" spans="1:11" ht="17.25" customHeight="1" x14ac:dyDescent="0.25">
      <c r="A380" s="10"/>
      <c r="B380" s="55" t="s">
        <v>215</v>
      </c>
      <c r="C380" s="62"/>
      <c r="D380" s="17"/>
      <c r="E380" s="56">
        <v>26500</v>
      </c>
      <c r="F380" s="56">
        <v>26602.5</v>
      </c>
      <c r="G380" s="56">
        <f t="shared" si="14"/>
        <v>100.38679245283019</v>
      </c>
      <c r="H380" s="57"/>
      <c r="I380" s="14"/>
      <c r="J380" s="14"/>
      <c r="K380" s="14"/>
    </row>
    <row r="381" spans="1:11" ht="21.75" customHeight="1" x14ac:dyDescent="0.25">
      <c r="A381" s="10"/>
      <c r="B381" s="55" t="s">
        <v>13</v>
      </c>
      <c r="C381" s="62"/>
      <c r="D381" s="17"/>
      <c r="E381" s="56">
        <v>0</v>
      </c>
      <c r="F381" s="56">
        <v>102.5</v>
      </c>
      <c r="G381" s="56"/>
      <c r="H381" s="57"/>
      <c r="I381" s="14"/>
      <c r="J381" s="14"/>
      <c r="K381" s="14"/>
    </row>
    <row r="382" spans="1:11" ht="20.25" customHeight="1" x14ac:dyDescent="0.25">
      <c r="A382" s="10"/>
      <c r="B382" s="55" t="s">
        <v>19</v>
      </c>
      <c r="C382" s="62"/>
      <c r="D382" s="17"/>
      <c r="E382" s="56">
        <v>26500</v>
      </c>
      <c r="F382" s="56">
        <v>26500</v>
      </c>
      <c r="G382" s="56">
        <f t="shared" si="14"/>
        <v>100</v>
      </c>
      <c r="H382" s="57"/>
      <c r="I382" s="14"/>
      <c r="J382" s="14"/>
      <c r="K382" s="14"/>
    </row>
    <row r="383" spans="1:11" ht="72" customHeight="1" x14ac:dyDescent="0.25">
      <c r="A383" s="10">
        <v>126</v>
      </c>
      <c r="B383" s="55" t="s">
        <v>222</v>
      </c>
      <c r="C383" s="62" t="s">
        <v>149</v>
      </c>
      <c r="D383" s="17" t="s">
        <v>16</v>
      </c>
      <c r="E383" s="56">
        <v>67000</v>
      </c>
      <c r="F383" s="56">
        <v>90151.44</v>
      </c>
      <c r="G383" s="56">
        <f t="shared" si="14"/>
        <v>134.55438805970149</v>
      </c>
      <c r="H383" s="57">
        <v>100</v>
      </c>
      <c r="I383" s="14"/>
      <c r="J383" s="23" t="s">
        <v>343</v>
      </c>
      <c r="K383" s="14"/>
    </row>
    <row r="384" spans="1:11" ht="17.25" customHeight="1" x14ac:dyDescent="0.25">
      <c r="A384" s="10"/>
      <c r="B384" s="61" t="s">
        <v>19</v>
      </c>
      <c r="C384" s="1"/>
      <c r="D384" s="1"/>
      <c r="E384" s="56">
        <v>67000</v>
      </c>
      <c r="F384" s="56">
        <v>90000</v>
      </c>
      <c r="G384" s="56">
        <f t="shared" si="14"/>
        <v>134.32835820895522</v>
      </c>
      <c r="H384" s="57"/>
      <c r="I384" s="14"/>
      <c r="J384" s="14"/>
      <c r="K384" s="14"/>
    </row>
    <row r="385" spans="1:11" ht="17.25" customHeight="1" x14ac:dyDescent="0.25">
      <c r="A385" s="10"/>
      <c r="B385" s="55" t="s">
        <v>155</v>
      </c>
      <c r="C385" s="1"/>
      <c r="D385" s="1"/>
      <c r="E385" s="56"/>
      <c r="F385" s="56"/>
      <c r="G385" s="56"/>
      <c r="H385" s="57"/>
      <c r="I385" s="14"/>
      <c r="J385" s="14"/>
      <c r="K385" s="14"/>
    </row>
    <row r="386" spans="1:11" ht="17.25" customHeight="1" x14ac:dyDescent="0.25">
      <c r="A386" s="10"/>
      <c r="B386" s="55" t="s">
        <v>214</v>
      </c>
      <c r="C386" s="1"/>
      <c r="D386" s="1"/>
      <c r="E386" s="56">
        <v>60000</v>
      </c>
      <c r="F386" s="56">
        <v>83000</v>
      </c>
      <c r="G386" s="56">
        <f t="shared" si="14"/>
        <v>138.33333333333334</v>
      </c>
      <c r="H386" s="57"/>
      <c r="I386" s="14"/>
      <c r="J386" s="14"/>
      <c r="K386" s="14"/>
    </row>
    <row r="387" spans="1:11" ht="17.25" customHeight="1" x14ac:dyDescent="0.25">
      <c r="A387" s="10"/>
      <c r="B387" s="55" t="s">
        <v>215</v>
      </c>
      <c r="C387" s="1"/>
      <c r="D387" s="1"/>
      <c r="E387" s="56">
        <v>7000</v>
      </c>
      <c r="F387" s="56">
        <v>7000</v>
      </c>
      <c r="G387" s="56">
        <f t="shared" si="14"/>
        <v>100</v>
      </c>
      <c r="H387" s="57"/>
      <c r="I387" s="14"/>
      <c r="J387" s="14"/>
      <c r="K387" s="14"/>
    </row>
    <row r="388" spans="1:11" ht="17.25" customHeight="1" x14ac:dyDescent="0.25">
      <c r="A388" s="10"/>
      <c r="B388" s="61" t="s">
        <v>13</v>
      </c>
      <c r="C388" s="1"/>
      <c r="D388" s="1"/>
      <c r="E388" s="56"/>
      <c r="F388" s="56">
        <v>151.63999999999999</v>
      </c>
      <c r="G388" s="56"/>
      <c r="H388" s="57"/>
      <c r="I388" s="14"/>
      <c r="J388" s="14"/>
      <c r="K388" s="14"/>
    </row>
    <row r="389" spans="1:11" ht="17.25" customHeight="1" x14ac:dyDescent="0.25">
      <c r="A389" s="10"/>
      <c r="B389" s="61" t="s">
        <v>155</v>
      </c>
      <c r="C389" s="1"/>
      <c r="D389" s="1"/>
      <c r="E389" s="56"/>
      <c r="F389" s="56"/>
      <c r="G389" s="56"/>
      <c r="H389" s="57"/>
      <c r="I389" s="14"/>
      <c r="J389" s="14"/>
      <c r="K389" s="14"/>
    </row>
    <row r="390" spans="1:11" ht="17.25" customHeight="1" x14ac:dyDescent="0.25">
      <c r="A390" s="10"/>
      <c r="B390" s="55" t="s">
        <v>215</v>
      </c>
      <c r="C390" s="1"/>
      <c r="D390" s="1"/>
      <c r="E390" s="56"/>
      <c r="F390" s="56">
        <v>151.63999999999999</v>
      </c>
      <c r="G390" s="56"/>
      <c r="H390" s="57"/>
      <c r="I390" s="14"/>
      <c r="J390" s="14"/>
      <c r="K390" s="14"/>
    </row>
    <row r="391" spans="1:11" ht="77.25" customHeight="1" x14ac:dyDescent="0.25">
      <c r="A391" s="10">
        <v>127</v>
      </c>
      <c r="B391" s="55" t="s">
        <v>223</v>
      </c>
      <c r="C391" s="62" t="s">
        <v>149</v>
      </c>
      <c r="D391" s="17" t="s">
        <v>410</v>
      </c>
      <c r="E391" s="56">
        <v>4500</v>
      </c>
      <c r="F391" s="56">
        <v>9210</v>
      </c>
      <c r="G391" s="56">
        <f t="shared" si="14"/>
        <v>204.66666666666669</v>
      </c>
      <c r="H391" s="57">
        <v>100</v>
      </c>
      <c r="I391" s="14"/>
      <c r="J391" s="23" t="s">
        <v>396</v>
      </c>
      <c r="K391" s="14"/>
    </row>
    <row r="392" spans="1:11" ht="17.25" customHeight="1" x14ac:dyDescent="0.25">
      <c r="A392" s="10"/>
      <c r="B392" s="61" t="s">
        <v>19</v>
      </c>
      <c r="C392" s="62"/>
      <c r="D392" s="17"/>
      <c r="E392" s="56">
        <v>4500</v>
      </c>
      <c r="F392" s="56">
        <v>9210</v>
      </c>
      <c r="G392" s="56">
        <f t="shared" si="14"/>
        <v>204.66666666666669</v>
      </c>
      <c r="H392" s="57"/>
      <c r="I392" s="14"/>
      <c r="J392" s="14"/>
      <c r="K392" s="14"/>
    </row>
    <row r="393" spans="1:11" ht="17.25" customHeight="1" x14ac:dyDescent="0.25">
      <c r="A393" s="10"/>
      <c r="B393" s="55" t="s">
        <v>155</v>
      </c>
      <c r="C393" s="62"/>
      <c r="D393" s="17"/>
      <c r="E393" s="56"/>
      <c r="F393" s="56"/>
      <c r="G393" s="56"/>
      <c r="H393" s="57"/>
      <c r="I393" s="14"/>
      <c r="J393" s="14"/>
      <c r="K393" s="14"/>
    </row>
    <row r="394" spans="1:11" ht="17.25" customHeight="1" x14ac:dyDescent="0.25">
      <c r="A394" s="10"/>
      <c r="B394" s="55" t="s">
        <v>164</v>
      </c>
      <c r="C394" s="1"/>
      <c r="D394" s="1"/>
      <c r="E394" s="56">
        <v>500</v>
      </c>
      <c r="F394" s="56">
        <v>500</v>
      </c>
      <c r="G394" s="56">
        <f t="shared" si="14"/>
        <v>100</v>
      </c>
      <c r="H394" s="57"/>
      <c r="I394" s="14"/>
      <c r="J394" s="14"/>
      <c r="K394" s="14"/>
    </row>
    <row r="395" spans="1:11" ht="17.25" customHeight="1" x14ac:dyDescent="0.25">
      <c r="A395" s="10"/>
      <c r="B395" s="55" t="s">
        <v>214</v>
      </c>
      <c r="C395" s="1"/>
      <c r="D395" s="1"/>
      <c r="E395" s="56">
        <v>2500</v>
      </c>
      <c r="F395" s="56">
        <v>7210</v>
      </c>
      <c r="G395" s="56">
        <f t="shared" si="14"/>
        <v>288.39999999999998</v>
      </c>
      <c r="H395" s="57"/>
      <c r="I395" s="14"/>
      <c r="J395" s="14"/>
      <c r="K395" s="14"/>
    </row>
    <row r="396" spans="1:11" ht="17.25" customHeight="1" x14ac:dyDescent="0.25">
      <c r="A396" s="10"/>
      <c r="B396" s="55" t="s">
        <v>215</v>
      </c>
      <c r="C396" s="1"/>
      <c r="D396" s="1"/>
      <c r="E396" s="56">
        <v>1500</v>
      </c>
      <c r="F396" s="56">
        <v>1500</v>
      </c>
      <c r="G396" s="56">
        <f t="shared" si="14"/>
        <v>100</v>
      </c>
      <c r="H396" s="57"/>
      <c r="I396" s="14"/>
      <c r="J396" s="14"/>
      <c r="K396" s="14"/>
    </row>
    <row r="397" spans="1:11" ht="101.25" customHeight="1" x14ac:dyDescent="0.25">
      <c r="A397" s="10">
        <v>128</v>
      </c>
      <c r="B397" s="55" t="s">
        <v>224</v>
      </c>
      <c r="C397" s="62" t="s">
        <v>48</v>
      </c>
      <c r="D397" s="17" t="s">
        <v>16</v>
      </c>
      <c r="E397" s="56">
        <v>1000</v>
      </c>
      <c r="F397" s="56">
        <v>800</v>
      </c>
      <c r="G397" s="56">
        <f t="shared" si="14"/>
        <v>80</v>
      </c>
      <c r="H397" s="57">
        <v>100</v>
      </c>
      <c r="I397" s="14"/>
      <c r="J397" s="23" t="s">
        <v>343</v>
      </c>
      <c r="K397" s="14"/>
    </row>
    <row r="398" spans="1:11" ht="17.25" customHeight="1" x14ac:dyDescent="0.25">
      <c r="A398" s="10"/>
      <c r="B398" s="61" t="s">
        <v>19</v>
      </c>
      <c r="C398" s="62"/>
      <c r="D398" s="17"/>
      <c r="E398" s="74">
        <v>1000</v>
      </c>
      <c r="F398" s="74">
        <v>800</v>
      </c>
      <c r="G398" s="74">
        <f t="shared" si="14"/>
        <v>80</v>
      </c>
      <c r="H398" s="57"/>
      <c r="I398" s="14"/>
      <c r="J398" s="14"/>
      <c r="K398" s="14"/>
    </row>
    <row r="399" spans="1:11" ht="17.25" customHeight="1" x14ac:dyDescent="0.25">
      <c r="A399" s="10"/>
      <c r="B399" s="55" t="s">
        <v>155</v>
      </c>
      <c r="C399" s="62"/>
      <c r="D399" s="17"/>
      <c r="E399" s="74"/>
      <c r="F399" s="74"/>
      <c r="G399" s="74"/>
      <c r="H399" s="57"/>
      <c r="I399" s="14"/>
      <c r="J399" s="14"/>
      <c r="K399" s="14"/>
    </row>
    <row r="400" spans="1:11" ht="33.75" customHeight="1" x14ac:dyDescent="0.25">
      <c r="A400" s="10"/>
      <c r="B400" s="55" t="s">
        <v>225</v>
      </c>
      <c r="C400" s="62"/>
      <c r="D400" s="17"/>
      <c r="E400" s="74">
        <v>800</v>
      </c>
      <c r="F400" s="74">
        <v>800</v>
      </c>
      <c r="G400" s="74">
        <f t="shared" si="14"/>
        <v>100</v>
      </c>
      <c r="H400" s="57"/>
      <c r="I400" s="14"/>
      <c r="J400" s="14"/>
      <c r="K400" s="14"/>
    </row>
    <row r="401" spans="1:11" ht="24" customHeight="1" x14ac:dyDescent="0.25">
      <c r="A401" s="10"/>
      <c r="B401" s="55" t="s">
        <v>226</v>
      </c>
      <c r="C401" s="62"/>
      <c r="D401" s="17"/>
      <c r="E401" s="74">
        <v>200</v>
      </c>
      <c r="F401" s="74">
        <v>0</v>
      </c>
      <c r="G401" s="74">
        <f t="shared" si="14"/>
        <v>0</v>
      </c>
      <c r="H401" s="57"/>
      <c r="I401" s="14"/>
      <c r="J401" s="14"/>
      <c r="K401" s="14"/>
    </row>
    <row r="402" spans="1:11" ht="66" customHeight="1" x14ac:dyDescent="0.25">
      <c r="A402" s="10">
        <v>129</v>
      </c>
      <c r="B402" s="55" t="s">
        <v>216</v>
      </c>
      <c r="C402" s="62" t="s">
        <v>48</v>
      </c>
      <c r="D402" s="17" t="s">
        <v>16</v>
      </c>
      <c r="E402" s="56">
        <v>1200</v>
      </c>
      <c r="F402" s="56">
        <v>500</v>
      </c>
      <c r="G402" s="56">
        <f t="shared" si="14"/>
        <v>41.666666666666671</v>
      </c>
      <c r="H402" s="57">
        <v>100</v>
      </c>
      <c r="I402" s="14"/>
      <c r="J402" s="23" t="s">
        <v>343</v>
      </c>
      <c r="K402" s="14"/>
    </row>
    <row r="403" spans="1:11" ht="17.25" customHeight="1" x14ac:dyDescent="0.25">
      <c r="A403" s="10"/>
      <c r="B403" s="61" t="s">
        <v>19</v>
      </c>
      <c r="C403" s="62"/>
      <c r="D403" s="17"/>
      <c r="E403" s="74">
        <v>1200</v>
      </c>
      <c r="F403" s="74">
        <v>500</v>
      </c>
      <c r="G403" s="74">
        <f t="shared" ref="G403:G464" si="15">F403/E403*100</f>
        <v>41.666666666666671</v>
      </c>
      <c r="H403" s="57"/>
      <c r="I403" s="14"/>
      <c r="J403" s="14"/>
      <c r="K403" s="14"/>
    </row>
    <row r="404" spans="1:11" ht="17.25" customHeight="1" x14ac:dyDescent="0.25">
      <c r="A404" s="10"/>
      <c r="B404" s="55" t="s">
        <v>155</v>
      </c>
      <c r="C404" s="62"/>
      <c r="D404" s="17"/>
      <c r="E404" s="75"/>
      <c r="F404" s="74"/>
      <c r="G404" s="74"/>
      <c r="H404" s="57"/>
      <c r="I404" s="14"/>
      <c r="J404" s="14"/>
      <c r="K404" s="14"/>
    </row>
    <row r="405" spans="1:11" ht="33.75" customHeight="1" x14ac:dyDescent="0.25">
      <c r="A405" s="10"/>
      <c r="B405" s="55" t="s">
        <v>225</v>
      </c>
      <c r="C405" s="62"/>
      <c r="D405" s="17"/>
      <c r="E405" s="74">
        <v>500</v>
      </c>
      <c r="F405" s="74">
        <v>500</v>
      </c>
      <c r="G405" s="74">
        <f t="shared" si="15"/>
        <v>100</v>
      </c>
      <c r="H405" s="57"/>
      <c r="I405" s="14"/>
      <c r="J405" s="14"/>
      <c r="K405" s="14"/>
    </row>
    <row r="406" spans="1:11" ht="17.25" customHeight="1" x14ac:dyDescent="0.25">
      <c r="A406" s="10"/>
      <c r="B406" s="55" t="s">
        <v>226</v>
      </c>
      <c r="C406" s="62"/>
      <c r="D406" s="17"/>
      <c r="E406" s="74">
        <v>700</v>
      </c>
      <c r="F406" s="74">
        <v>0</v>
      </c>
      <c r="G406" s="74">
        <f t="shared" si="15"/>
        <v>0</v>
      </c>
      <c r="H406" s="57"/>
      <c r="I406" s="14"/>
      <c r="J406" s="14"/>
      <c r="K406" s="14"/>
    </row>
    <row r="407" spans="1:11" ht="133.5" customHeight="1" x14ac:dyDescent="0.25">
      <c r="A407" s="10">
        <v>130</v>
      </c>
      <c r="B407" s="55" t="s">
        <v>217</v>
      </c>
      <c r="C407" s="62" t="s">
        <v>48</v>
      </c>
      <c r="D407" s="17" t="s">
        <v>16</v>
      </c>
      <c r="E407" s="56">
        <v>400</v>
      </c>
      <c r="F407" s="56">
        <v>200</v>
      </c>
      <c r="G407" s="56">
        <f t="shared" si="15"/>
        <v>50</v>
      </c>
      <c r="H407" s="57">
        <v>100</v>
      </c>
      <c r="I407" s="14"/>
      <c r="J407" s="23" t="s">
        <v>343</v>
      </c>
      <c r="K407" s="14"/>
    </row>
    <row r="408" spans="1:11" ht="17.25" customHeight="1" x14ac:dyDescent="0.25">
      <c r="A408" s="10"/>
      <c r="B408" s="61" t="s">
        <v>19</v>
      </c>
      <c r="C408" s="62"/>
      <c r="D408" s="17"/>
      <c r="E408" s="74">
        <v>400</v>
      </c>
      <c r="F408" s="74">
        <v>200</v>
      </c>
      <c r="G408" s="74">
        <f t="shared" si="15"/>
        <v>50</v>
      </c>
      <c r="H408" s="57"/>
      <c r="I408" s="14"/>
      <c r="J408" s="14"/>
      <c r="K408" s="14"/>
    </row>
    <row r="409" spans="1:11" ht="17.25" customHeight="1" x14ac:dyDescent="0.25">
      <c r="A409" s="10"/>
      <c r="B409" s="55" t="s">
        <v>155</v>
      </c>
      <c r="C409" s="62"/>
      <c r="D409" s="17"/>
      <c r="E409" s="74"/>
      <c r="F409" s="74"/>
      <c r="G409" s="74"/>
      <c r="H409" s="57"/>
      <c r="I409" s="14"/>
      <c r="J409" s="14"/>
      <c r="K409" s="14"/>
    </row>
    <row r="410" spans="1:11" ht="36.75" customHeight="1" x14ac:dyDescent="0.25">
      <c r="A410" s="10"/>
      <c r="B410" s="55" t="s">
        <v>225</v>
      </c>
      <c r="C410" s="62"/>
      <c r="D410" s="17"/>
      <c r="E410" s="74">
        <v>200</v>
      </c>
      <c r="F410" s="74">
        <v>200</v>
      </c>
      <c r="G410" s="74">
        <f t="shared" si="15"/>
        <v>100</v>
      </c>
      <c r="H410" s="57"/>
      <c r="I410" s="14"/>
      <c r="J410" s="14"/>
      <c r="K410" s="14"/>
    </row>
    <row r="411" spans="1:11" ht="17.25" customHeight="1" x14ac:dyDescent="0.25">
      <c r="A411" s="10"/>
      <c r="B411" s="55" t="s">
        <v>226</v>
      </c>
      <c r="C411" s="62"/>
      <c r="D411" s="17"/>
      <c r="E411" s="74">
        <v>200</v>
      </c>
      <c r="F411" s="74">
        <v>0</v>
      </c>
      <c r="G411" s="74">
        <f t="shared" si="15"/>
        <v>0</v>
      </c>
      <c r="H411" s="57"/>
      <c r="I411" s="14"/>
      <c r="J411" s="14"/>
      <c r="K411" s="14"/>
    </row>
    <row r="412" spans="1:11" ht="101.25" customHeight="1" x14ac:dyDescent="0.25">
      <c r="A412" s="10">
        <v>131</v>
      </c>
      <c r="B412" s="55" t="s">
        <v>219</v>
      </c>
      <c r="C412" s="62" t="s">
        <v>48</v>
      </c>
      <c r="D412" s="17" t="s">
        <v>16</v>
      </c>
      <c r="E412" s="56">
        <v>700</v>
      </c>
      <c r="F412" s="56">
        <v>325</v>
      </c>
      <c r="G412" s="56">
        <f t="shared" si="15"/>
        <v>46.428571428571431</v>
      </c>
      <c r="H412" s="57">
        <v>100</v>
      </c>
      <c r="I412" s="14"/>
      <c r="J412" s="23" t="s">
        <v>343</v>
      </c>
      <c r="K412" s="14"/>
    </row>
    <row r="413" spans="1:11" ht="17.25" customHeight="1" x14ac:dyDescent="0.25">
      <c r="A413" s="10"/>
      <c r="B413" s="61" t="s">
        <v>19</v>
      </c>
      <c r="C413" s="62"/>
      <c r="D413" s="17"/>
      <c r="E413" s="74">
        <v>700</v>
      </c>
      <c r="F413" s="74">
        <v>325</v>
      </c>
      <c r="G413" s="74">
        <f t="shared" si="15"/>
        <v>46.428571428571431</v>
      </c>
      <c r="H413" s="57"/>
      <c r="I413" s="14"/>
      <c r="J413" s="14"/>
      <c r="K413" s="14"/>
    </row>
    <row r="414" spans="1:11" ht="17.25" customHeight="1" x14ac:dyDescent="0.25">
      <c r="A414" s="10"/>
      <c r="B414" s="55" t="s">
        <v>155</v>
      </c>
      <c r="C414" s="62"/>
      <c r="D414" s="17"/>
      <c r="E414" s="74"/>
      <c r="F414" s="74"/>
      <c r="G414" s="74"/>
      <c r="H414" s="57"/>
      <c r="I414" s="14"/>
      <c r="J414" s="14"/>
      <c r="K414" s="14"/>
    </row>
    <row r="415" spans="1:11" ht="35.25" customHeight="1" x14ac:dyDescent="0.25">
      <c r="A415" s="10"/>
      <c r="B415" s="55" t="s">
        <v>225</v>
      </c>
      <c r="C415" s="62"/>
      <c r="D415" s="17"/>
      <c r="E415" s="74">
        <v>500</v>
      </c>
      <c r="F415" s="74">
        <v>325</v>
      </c>
      <c r="G415" s="74">
        <f t="shared" si="15"/>
        <v>65</v>
      </c>
      <c r="H415" s="57"/>
      <c r="I415" s="14"/>
      <c r="J415" s="14"/>
      <c r="K415" s="14"/>
    </row>
    <row r="416" spans="1:11" ht="17.25" customHeight="1" x14ac:dyDescent="0.25">
      <c r="A416" s="10"/>
      <c r="B416" s="55" t="s">
        <v>226</v>
      </c>
      <c r="C416" s="62"/>
      <c r="D416" s="17"/>
      <c r="E416" s="74">
        <v>200</v>
      </c>
      <c r="F416" s="74">
        <v>0</v>
      </c>
      <c r="G416" s="74">
        <f t="shared" si="15"/>
        <v>0</v>
      </c>
      <c r="H416" s="57"/>
      <c r="I416" s="14"/>
      <c r="J416" s="14"/>
      <c r="K416" s="14"/>
    </row>
    <row r="417" spans="1:11" ht="83.25" customHeight="1" x14ac:dyDescent="0.25">
      <c r="A417" s="10">
        <v>132</v>
      </c>
      <c r="B417" s="55" t="s">
        <v>227</v>
      </c>
      <c r="C417" s="62" t="s">
        <v>48</v>
      </c>
      <c r="D417" s="17" t="s">
        <v>16</v>
      </c>
      <c r="E417" s="56">
        <v>400</v>
      </c>
      <c r="F417" s="56">
        <v>119.34</v>
      </c>
      <c r="G417" s="56">
        <f t="shared" si="15"/>
        <v>29.835000000000001</v>
      </c>
      <c r="H417" s="57">
        <v>100</v>
      </c>
      <c r="I417" s="14"/>
      <c r="J417" s="23" t="s">
        <v>343</v>
      </c>
      <c r="K417" s="14"/>
    </row>
    <row r="418" spans="1:11" ht="24.75" customHeight="1" x14ac:dyDescent="0.25">
      <c r="A418" s="10"/>
      <c r="B418" s="61" t="s">
        <v>19</v>
      </c>
      <c r="C418" s="62"/>
      <c r="D418" s="17"/>
      <c r="E418" s="74">
        <v>400</v>
      </c>
      <c r="F418" s="74">
        <v>119.34</v>
      </c>
      <c r="G418" s="74">
        <f t="shared" si="15"/>
        <v>29.835000000000001</v>
      </c>
      <c r="H418" s="57"/>
      <c r="I418" s="14"/>
      <c r="J418" s="14"/>
      <c r="K418" s="14"/>
    </row>
    <row r="419" spans="1:11" ht="90" customHeight="1" x14ac:dyDescent="0.25">
      <c r="A419" s="10">
        <v>133</v>
      </c>
      <c r="B419" s="55" t="s">
        <v>228</v>
      </c>
      <c r="C419" s="62" t="s">
        <v>48</v>
      </c>
      <c r="D419" s="17" t="s">
        <v>16</v>
      </c>
      <c r="E419" s="56">
        <v>400</v>
      </c>
      <c r="F419" s="56">
        <v>480</v>
      </c>
      <c r="G419" s="56">
        <f t="shared" si="15"/>
        <v>120</v>
      </c>
      <c r="H419" s="57">
        <v>100</v>
      </c>
      <c r="I419" s="14"/>
      <c r="J419" s="23" t="s">
        <v>343</v>
      </c>
      <c r="K419" s="14"/>
    </row>
    <row r="420" spans="1:11" ht="17.25" customHeight="1" x14ac:dyDescent="0.25">
      <c r="A420" s="10"/>
      <c r="B420" s="61" t="s">
        <v>19</v>
      </c>
      <c r="C420" s="62"/>
      <c r="D420" s="17"/>
      <c r="E420" s="74">
        <v>400</v>
      </c>
      <c r="F420" s="74">
        <v>480</v>
      </c>
      <c r="G420" s="74">
        <f t="shared" si="15"/>
        <v>120</v>
      </c>
      <c r="H420" s="57"/>
      <c r="I420" s="14"/>
      <c r="J420" s="14"/>
      <c r="K420" s="14"/>
    </row>
    <row r="421" spans="1:11" ht="69" customHeight="1" x14ac:dyDescent="0.25">
      <c r="A421" s="10">
        <v>134</v>
      </c>
      <c r="B421" s="55" t="s">
        <v>229</v>
      </c>
      <c r="C421" s="62" t="s">
        <v>48</v>
      </c>
      <c r="D421" s="17" t="s">
        <v>16</v>
      </c>
      <c r="E421" s="56">
        <v>1800</v>
      </c>
      <c r="F421" s="56">
        <v>1800</v>
      </c>
      <c r="G421" s="56">
        <f t="shared" si="15"/>
        <v>100</v>
      </c>
      <c r="H421" s="57">
        <v>100</v>
      </c>
      <c r="I421" s="14"/>
      <c r="J421" s="23" t="s">
        <v>343</v>
      </c>
      <c r="K421" s="14"/>
    </row>
    <row r="422" spans="1:11" ht="17.25" customHeight="1" x14ac:dyDescent="0.25">
      <c r="A422" s="10"/>
      <c r="B422" s="61" t="s">
        <v>19</v>
      </c>
      <c r="C422" s="62"/>
      <c r="D422" s="17"/>
      <c r="E422" s="74">
        <v>1800</v>
      </c>
      <c r="F422" s="74">
        <v>1800</v>
      </c>
      <c r="G422" s="74">
        <f t="shared" si="15"/>
        <v>100</v>
      </c>
      <c r="H422" s="57"/>
      <c r="I422" s="14"/>
      <c r="J422" s="14"/>
      <c r="K422" s="14"/>
    </row>
    <row r="423" spans="1:11" ht="66.75" customHeight="1" x14ac:dyDescent="0.25">
      <c r="A423" s="10">
        <v>135</v>
      </c>
      <c r="B423" s="55" t="s">
        <v>230</v>
      </c>
      <c r="C423" s="62" t="s">
        <v>48</v>
      </c>
      <c r="D423" s="17" t="s">
        <v>16</v>
      </c>
      <c r="E423" s="56">
        <v>1500</v>
      </c>
      <c r="F423" s="56">
        <v>1900</v>
      </c>
      <c r="G423" s="56">
        <f t="shared" si="15"/>
        <v>126.66666666666666</v>
      </c>
      <c r="H423" s="57">
        <v>100</v>
      </c>
      <c r="I423" s="14"/>
      <c r="J423" s="23" t="s">
        <v>343</v>
      </c>
      <c r="K423" s="14"/>
    </row>
    <row r="424" spans="1:11" ht="17.25" customHeight="1" x14ac:dyDescent="0.25">
      <c r="A424" s="10"/>
      <c r="B424" s="61" t="s">
        <v>19</v>
      </c>
      <c r="C424" s="62"/>
      <c r="D424" s="17"/>
      <c r="E424" s="74">
        <v>1500</v>
      </c>
      <c r="F424" s="74">
        <v>1900</v>
      </c>
      <c r="G424" s="74">
        <f t="shared" si="15"/>
        <v>126.66666666666666</v>
      </c>
      <c r="H424" s="57"/>
      <c r="I424" s="14"/>
      <c r="J424" s="14"/>
      <c r="K424" s="14"/>
    </row>
    <row r="425" spans="1:11" ht="17.25" customHeight="1" x14ac:dyDescent="0.25">
      <c r="A425" s="10"/>
      <c r="B425" s="55" t="s">
        <v>155</v>
      </c>
      <c r="C425" s="62"/>
      <c r="D425" s="17"/>
      <c r="E425" s="74"/>
      <c r="F425" s="74"/>
      <c r="G425" s="74"/>
      <c r="H425" s="57"/>
      <c r="I425" s="14"/>
      <c r="J425" s="14"/>
      <c r="K425" s="14"/>
    </row>
    <row r="426" spans="1:11" ht="34.5" customHeight="1" x14ac:dyDescent="0.25">
      <c r="A426" s="10"/>
      <c r="B426" s="55" t="s">
        <v>225</v>
      </c>
      <c r="C426" s="62"/>
      <c r="D426" s="17"/>
      <c r="E426" s="74">
        <v>700</v>
      </c>
      <c r="F426" s="74">
        <v>700</v>
      </c>
      <c r="G426" s="74">
        <f t="shared" si="15"/>
        <v>100</v>
      </c>
      <c r="H426" s="57"/>
      <c r="I426" s="14"/>
      <c r="J426" s="14"/>
      <c r="K426" s="14"/>
    </row>
    <row r="427" spans="1:11" ht="21.75" customHeight="1" x14ac:dyDescent="0.25">
      <c r="A427" s="10"/>
      <c r="B427" s="55" t="s">
        <v>226</v>
      </c>
      <c r="C427" s="62"/>
      <c r="D427" s="17"/>
      <c r="E427" s="74">
        <v>800</v>
      </c>
      <c r="F427" s="74">
        <v>1200</v>
      </c>
      <c r="G427" s="74">
        <f t="shared" si="15"/>
        <v>150</v>
      </c>
      <c r="H427" s="57"/>
      <c r="I427" s="14"/>
      <c r="J427" s="14"/>
      <c r="K427" s="14"/>
    </row>
    <row r="428" spans="1:11" ht="69.75" customHeight="1" x14ac:dyDescent="0.25">
      <c r="A428" s="10">
        <v>136</v>
      </c>
      <c r="B428" s="55" t="s">
        <v>231</v>
      </c>
      <c r="C428" s="62" t="s">
        <v>48</v>
      </c>
      <c r="D428" s="17" t="s">
        <v>16</v>
      </c>
      <c r="E428" s="56">
        <v>600</v>
      </c>
      <c r="F428" s="56">
        <v>1400</v>
      </c>
      <c r="G428" s="56">
        <f t="shared" si="15"/>
        <v>233.33333333333334</v>
      </c>
      <c r="H428" s="57">
        <v>100</v>
      </c>
      <c r="I428" s="14"/>
      <c r="J428" s="23" t="s">
        <v>343</v>
      </c>
      <c r="K428" s="14"/>
    </row>
    <row r="429" spans="1:11" ht="17.25" customHeight="1" x14ac:dyDescent="0.25">
      <c r="A429" s="10"/>
      <c r="B429" s="61" t="s">
        <v>19</v>
      </c>
      <c r="C429" s="62"/>
      <c r="D429" s="17"/>
      <c r="E429" s="74">
        <v>600</v>
      </c>
      <c r="F429" s="74">
        <v>1400</v>
      </c>
      <c r="G429" s="74">
        <f t="shared" si="15"/>
        <v>233.33333333333334</v>
      </c>
      <c r="H429" s="57"/>
      <c r="I429" s="14"/>
      <c r="J429" s="14"/>
      <c r="K429" s="14"/>
    </row>
    <row r="430" spans="1:11" ht="17.25" customHeight="1" x14ac:dyDescent="0.25">
      <c r="A430" s="10"/>
      <c r="B430" s="55" t="s">
        <v>155</v>
      </c>
      <c r="C430" s="62"/>
      <c r="D430" s="17"/>
      <c r="E430" s="74"/>
      <c r="F430" s="74"/>
      <c r="G430" s="74"/>
      <c r="H430" s="57"/>
      <c r="I430" s="14"/>
      <c r="J430" s="14"/>
      <c r="K430" s="14"/>
    </row>
    <row r="431" spans="1:11" ht="35.25" customHeight="1" x14ac:dyDescent="0.25">
      <c r="A431" s="10"/>
      <c r="B431" s="55" t="s">
        <v>225</v>
      </c>
      <c r="C431" s="62"/>
      <c r="D431" s="17"/>
      <c r="E431" s="74">
        <v>200</v>
      </c>
      <c r="F431" s="74">
        <v>200</v>
      </c>
      <c r="G431" s="74">
        <f t="shared" si="15"/>
        <v>100</v>
      </c>
      <c r="H431" s="57"/>
      <c r="I431" s="14"/>
      <c r="J431" s="14"/>
      <c r="K431" s="14"/>
    </row>
    <row r="432" spans="1:11" ht="17.25" customHeight="1" x14ac:dyDescent="0.25">
      <c r="A432" s="10"/>
      <c r="B432" s="55" t="s">
        <v>226</v>
      </c>
      <c r="C432" s="62"/>
      <c r="D432" s="17"/>
      <c r="E432" s="74">
        <v>400</v>
      </c>
      <c r="F432" s="74">
        <v>1200</v>
      </c>
      <c r="G432" s="74">
        <f t="shared" si="15"/>
        <v>300</v>
      </c>
      <c r="H432" s="57"/>
      <c r="I432" s="14"/>
      <c r="J432" s="14"/>
      <c r="K432" s="14"/>
    </row>
    <row r="433" spans="1:11" ht="135.75" customHeight="1" x14ac:dyDescent="0.25">
      <c r="A433" s="10">
        <v>137</v>
      </c>
      <c r="B433" s="55" t="s">
        <v>237</v>
      </c>
      <c r="C433" s="62" t="s">
        <v>232</v>
      </c>
      <c r="D433" s="17" t="s">
        <v>16</v>
      </c>
      <c r="E433" s="56">
        <v>4446.5</v>
      </c>
      <c r="F433" s="56">
        <v>4446.5</v>
      </c>
      <c r="G433" s="56">
        <f t="shared" si="15"/>
        <v>100</v>
      </c>
      <c r="H433" s="57">
        <v>100</v>
      </c>
      <c r="I433" s="14"/>
      <c r="J433" s="23" t="s">
        <v>343</v>
      </c>
      <c r="K433" s="14"/>
    </row>
    <row r="434" spans="1:11" ht="17.25" customHeight="1" x14ac:dyDescent="0.25">
      <c r="A434" s="10"/>
      <c r="B434" s="76" t="s">
        <v>13</v>
      </c>
      <c r="C434" s="62"/>
      <c r="D434" s="17"/>
      <c r="E434" s="74">
        <v>4446.5</v>
      </c>
      <c r="F434" s="74">
        <v>4446.5</v>
      </c>
      <c r="G434" s="74">
        <f t="shared" si="15"/>
        <v>100</v>
      </c>
      <c r="H434" s="57"/>
      <c r="I434" s="14"/>
      <c r="J434" s="14"/>
      <c r="K434" s="14"/>
    </row>
    <row r="435" spans="1:11" ht="95.25" customHeight="1" x14ac:dyDescent="0.25">
      <c r="A435" s="10">
        <v>138</v>
      </c>
      <c r="B435" s="55" t="s">
        <v>233</v>
      </c>
      <c r="C435" s="62" t="s">
        <v>232</v>
      </c>
      <c r="D435" s="17" t="s">
        <v>16</v>
      </c>
      <c r="E435" s="56">
        <v>500</v>
      </c>
      <c r="F435" s="56">
        <v>500</v>
      </c>
      <c r="G435" s="56">
        <f t="shared" si="15"/>
        <v>100</v>
      </c>
      <c r="H435" s="57">
        <v>100</v>
      </c>
      <c r="I435" s="14"/>
      <c r="J435" s="23" t="s">
        <v>343</v>
      </c>
      <c r="K435" s="14"/>
    </row>
    <row r="436" spans="1:11" ht="17.25" customHeight="1" x14ac:dyDescent="0.25">
      <c r="A436" s="10"/>
      <c r="B436" s="61" t="s">
        <v>19</v>
      </c>
      <c r="C436" s="62"/>
      <c r="D436" s="17"/>
      <c r="E436" s="74">
        <v>500</v>
      </c>
      <c r="F436" s="74">
        <v>500</v>
      </c>
      <c r="G436" s="74">
        <f t="shared" si="15"/>
        <v>100</v>
      </c>
      <c r="H436" s="57"/>
      <c r="I436" s="14"/>
      <c r="J436" s="14"/>
      <c r="K436" s="14"/>
    </row>
    <row r="437" spans="1:11" ht="161.25" customHeight="1" x14ac:dyDescent="0.25">
      <c r="A437" s="10">
        <v>139</v>
      </c>
      <c r="B437" s="55" t="s">
        <v>238</v>
      </c>
      <c r="C437" s="62" t="s">
        <v>232</v>
      </c>
      <c r="D437" s="17" t="s">
        <v>16</v>
      </c>
      <c r="E437" s="56">
        <v>200</v>
      </c>
      <c r="F437" s="56">
        <v>0</v>
      </c>
      <c r="G437" s="56">
        <f t="shared" si="15"/>
        <v>0</v>
      </c>
      <c r="H437" s="57">
        <v>100</v>
      </c>
      <c r="I437" s="14"/>
      <c r="J437" s="23" t="s">
        <v>343</v>
      </c>
      <c r="K437" s="14"/>
    </row>
    <row r="438" spans="1:11" ht="17.25" customHeight="1" x14ac:dyDescent="0.25">
      <c r="A438" s="10"/>
      <c r="B438" s="61" t="s">
        <v>19</v>
      </c>
      <c r="C438" s="62"/>
      <c r="D438" s="17"/>
      <c r="E438" s="74">
        <v>200</v>
      </c>
      <c r="F438" s="74">
        <v>0</v>
      </c>
      <c r="G438" s="74">
        <f t="shared" si="15"/>
        <v>0</v>
      </c>
      <c r="H438" s="57"/>
      <c r="I438" s="14"/>
      <c r="J438" s="14"/>
      <c r="K438" s="14"/>
    </row>
    <row r="439" spans="1:11" ht="117.75" customHeight="1" x14ac:dyDescent="0.25">
      <c r="A439" s="10">
        <v>140</v>
      </c>
      <c r="B439" s="55" t="s">
        <v>234</v>
      </c>
      <c r="C439" s="62" t="s">
        <v>232</v>
      </c>
      <c r="D439" s="17" t="s">
        <v>16</v>
      </c>
      <c r="E439" s="56">
        <v>200</v>
      </c>
      <c r="F439" s="56">
        <v>0</v>
      </c>
      <c r="G439" s="56">
        <f t="shared" si="15"/>
        <v>0</v>
      </c>
      <c r="H439" s="57">
        <v>100</v>
      </c>
      <c r="I439" s="14"/>
      <c r="J439" s="23" t="s">
        <v>343</v>
      </c>
      <c r="K439" s="14"/>
    </row>
    <row r="440" spans="1:11" ht="17.25" customHeight="1" x14ac:dyDescent="0.25">
      <c r="A440" s="10"/>
      <c r="B440" s="61" t="s">
        <v>19</v>
      </c>
      <c r="C440" s="62"/>
      <c r="D440" s="17"/>
      <c r="E440" s="74">
        <v>200</v>
      </c>
      <c r="F440" s="74">
        <v>0</v>
      </c>
      <c r="G440" s="74">
        <f t="shared" si="15"/>
        <v>0</v>
      </c>
      <c r="H440" s="57"/>
      <c r="I440" s="14"/>
      <c r="J440" s="14"/>
      <c r="K440" s="14"/>
    </row>
    <row r="441" spans="1:11" ht="99.75" customHeight="1" x14ac:dyDescent="0.25">
      <c r="A441" s="10">
        <v>141</v>
      </c>
      <c r="B441" s="55" t="s">
        <v>411</v>
      </c>
      <c r="C441" s="62" t="s">
        <v>232</v>
      </c>
      <c r="D441" s="17" t="s">
        <v>16</v>
      </c>
      <c r="E441" s="56">
        <v>1800</v>
      </c>
      <c r="F441" s="56">
        <v>1797.3</v>
      </c>
      <c r="G441" s="56">
        <f t="shared" si="15"/>
        <v>99.85</v>
      </c>
      <c r="H441" s="57">
        <v>100</v>
      </c>
      <c r="I441" s="14"/>
      <c r="J441" s="23" t="s">
        <v>343</v>
      </c>
      <c r="K441" s="14"/>
    </row>
    <row r="442" spans="1:11" ht="17.25" customHeight="1" x14ac:dyDescent="0.25">
      <c r="A442" s="10"/>
      <c r="B442" s="61" t="s">
        <v>13</v>
      </c>
      <c r="C442" s="62"/>
      <c r="D442" s="17"/>
      <c r="E442" s="74">
        <v>1800</v>
      </c>
      <c r="F442" s="74">
        <v>1797.3</v>
      </c>
      <c r="G442" s="74">
        <f t="shared" si="15"/>
        <v>99.85</v>
      </c>
      <c r="H442" s="57"/>
      <c r="I442" s="14"/>
      <c r="J442" s="14"/>
      <c r="K442" s="14"/>
    </row>
    <row r="443" spans="1:11" ht="84" customHeight="1" x14ac:dyDescent="0.25">
      <c r="A443" s="10">
        <v>142</v>
      </c>
      <c r="B443" s="55" t="s">
        <v>235</v>
      </c>
      <c r="C443" s="62" t="s">
        <v>232</v>
      </c>
      <c r="D443" s="17" t="s">
        <v>16</v>
      </c>
      <c r="E443" s="56">
        <v>600</v>
      </c>
      <c r="F443" s="56">
        <v>1900</v>
      </c>
      <c r="G443" s="56">
        <f t="shared" si="15"/>
        <v>316.66666666666663</v>
      </c>
      <c r="H443" s="57">
        <v>100</v>
      </c>
      <c r="I443" s="14"/>
      <c r="J443" s="23" t="s">
        <v>343</v>
      </c>
      <c r="K443" s="14"/>
    </row>
    <row r="444" spans="1:11" ht="17.25" customHeight="1" x14ac:dyDescent="0.25">
      <c r="A444" s="10"/>
      <c r="B444" s="61" t="s">
        <v>13</v>
      </c>
      <c r="C444" s="62"/>
      <c r="D444" s="17"/>
      <c r="E444" s="74">
        <v>600</v>
      </c>
      <c r="F444" s="74">
        <v>600</v>
      </c>
      <c r="G444" s="74">
        <f t="shared" si="15"/>
        <v>100</v>
      </c>
      <c r="H444" s="57"/>
      <c r="I444" s="14"/>
      <c r="J444" s="14"/>
      <c r="K444" s="14"/>
    </row>
    <row r="445" spans="1:11" ht="25.5" customHeight="1" x14ac:dyDescent="0.25">
      <c r="A445" s="10"/>
      <c r="B445" s="61" t="s">
        <v>19</v>
      </c>
      <c r="C445" s="62"/>
      <c r="D445" s="17"/>
      <c r="E445" s="74">
        <v>0</v>
      </c>
      <c r="F445" s="74">
        <v>1300</v>
      </c>
      <c r="G445" s="74"/>
      <c r="H445" s="57"/>
      <c r="I445" s="14"/>
      <c r="J445" s="14"/>
      <c r="K445" s="14"/>
    </row>
    <row r="446" spans="1:11" ht="85.5" customHeight="1" x14ac:dyDescent="0.25">
      <c r="A446" s="10">
        <v>143</v>
      </c>
      <c r="B446" s="55" t="s">
        <v>236</v>
      </c>
      <c r="C446" s="62" t="s">
        <v>232</v>
      </c>
      <c r="D446" s="17" t="s">
        <v>16</v>
      </c>
      <c r="E446" s="56">
        <v>400</v>
      </c>
      <c r="F446" s="56">
        <v>400</v>
      </c>
      <c r="G446" s="56">
        <f t="shared" si="15"/>
        <v>100</v>
      </c>
      <c r="H446" s="57">
        <v>100</v>
      </c>
      <c r="I446" s="14"/>
      <c r="J446" s="23" t="s">
        <v>343</v>
      </c>
      <c r="K446" s="14"/>
    </row>
    <row r="447" spans="1:11" ht="17.25" customHeight="1" x14ac:dyDescent="0.25">
      <c r="A447" s="10"/>
      <c r="B447" s="61" t="s">
        <v>13</v>
      </c>
      <c r="C447" s="62"/>
      <c r="D447" s="17"/>
      <c r="E447" s="74">
        <v>400</v>
      </c>
      <c r="F447" s="74">
        <v>400</v>
      </c>
      <c r="G447" s="74">
        <f t="shared" si="15"/>
        <v>100</v>
      </c>
      <c r="H447" s="57">
        <v>100</v>
      </c>
      <c r="I447" s="14"/>
      <c r="J447" s="14"/>
      <c r="K447" s="14"/>
    </row>
    <row r="448" spans="1:11" ht="70.5" customHeight="1" x14ac:dyDescent="0.25">
      <c r="A448" s="10">
        <v>144</v>
      </c>
      <c r="B448" s="55" t="s">
        <v>239</v>
      </c>
      <c r="C448" s="62" t="s">
        <v>50</v>
      </c>
      <c r="D448" s="17">
        <v>2016</v>
      </c>
      <c r="E448" s="56">
        <v>3784</v>
      </c>
      <c r="F448" s="56">
        <v>3784</v>
      </c>
      <c r="G448" s="56">
        <f t="shared" si="15"/>
        <v>100</v>
      </c>
      <c r="H448" s="57">
        <v>100</v>
      </c>
      <c r="I448" s="14"/>
      <c r="J448" s="23" t="s">
        <v>372</v>
      </c>
      <c r="K448" s="14"/>
    </row>
    <row r="449" spans="1:11" ht="17.25" customHeight="1" x14ac:dyDescent="0.25">
      <c r="A449" s="10"/>
      <c r="B449" s="61" t="s">
        <v>13</v>
      </c>
      <c r="C449" s="62"/>
      <c r="D449" s="17"/>
      <c r="E449" s="74">
        <v>3784</v>
      </c>
      <c r="F449" s="74">
        <v>3784</v>
      </c>
      <c r="G449" s="74">
        <f t="shared" si="15"/>
        <v>100</v>
      </c>
      <c r="H449" s="57"/>
      <c r="I449" s="14"/>
      <c r="J449" s="14"/>
      <c r="K449" s="14"/>
    </row>
    <row r="450" spans="1:11" ht="120.75" customHeight="1" x14ac:dyDescent="0.25">
      <c r="A450" s="10">
        <v>145</v>
      </c>
      <c r="B450" s="55" t="s">
        <v>240</v>
      </c>
      <c r="C450" s="62" t="s">
        <v>197</v>
      </c>
      <c r="D450" s="17" t="s">
        <v>16</v>
      </c>
      <c r="E450" s="56">
        <v>300</v>
      </c>
      <c r="F450" s="56">
        <v>1000</v>
      </c>
      <c r="G450" s="56">
        <f t="shared" si="15"/>
        <v>333.33333333333337</v>
      </c>
      <c r="H450" s="57">
        <v>100</v>
      </c>
      <c r="I450" s="14"/>
      <c r="J450" s="23" t="s">
        <v>343</v>
      </c>
      <c r="K450" s="14"/>
    </row>
    <row r="451" spans="1:11" ht="17.25" customHeight="1" x14ac:dyDescent="0.25">
      <c r="A451" s="10"/>
      <c r="B451" s="61" t="s">
        <v>19</v>
      </c>
      <c r="C451" s="62"/>
      <c r="D451" s="17"/>
      <c r="E451" s="74">
        <v>300</v>
      </c>
      <c r="F451" s="74">
        <v>1000</v>
      </c>
      <c r="G451" s="74">
        <f t="shared" si="15"/>
        <v>333.33333333333337</v>
      </c>
      <c r="H451" s="57"/>
      <c r="I451" s="14"/>
      <c r="J451" s="14"/>
      <c r="K451" s="14"/>
    </row>
    <row r="452" spans="1:11" ht="129.75" customHeight="1" x14ac:dyDescent="0.25">
      <c r="A452" s="10">
        <v>146</v>
      </c>
      <c r="B452" s="55" t="s">
        <v>241</v>
      </c>
      <c r="C452" s="62" t="s">
        <v>197</v>
      </c>
      <c r="D452" s="17" t="s">
        <v>16</v>
      </c>
      <c r="E452" s="56">
        <v>500</v>
      </c>
      <c r="F452" s="56">
        <v>500</v>
      </c>
      <c r="G452" s="56">
        <f t="shared" si="15"/>
        <v>100</v>
      </c>
      <c r="H452" s="57">
        <v>100</v>
      </c>
      <c r="I452" s="14"/>
      <c r="J452" s="23" t="s">
        <v>343</v>
      </c>
      <c r="K452" s="14"/>
    </row>
    <row r="453" spans="1:11" ht="17.25" customHeight="1" x14ac:dyDescent="0.25">
      <c r="A453" s="10"/>
      <c r="B453" s="61" t="s">
        <v>19</v>
      </c>
      <c r="C453" s="62"/>
      <c r="D453" s="17"/>
      <c r="E453" s="74">
        <v>500</v>
      </c>
      <c r="F453" s="74">
        <v>500</v>
      </c>
      <c r="G453" s="74">
        <f t="shared" si="15"/>
        <v>100</v>
      </c>
      <c r="H453" s="57"/>
      <c r="I453" s="14"/>
      <c r="J453" s="14"/>
      <c r="K453" s="14"/>
    </row>
    <row r="454" spans="1:11" ht="115.5" customHeight="1" x14ac:dyDescent="0.25">
      <c r="A454" s="10">
        <v>147</v>
      </c>
      <c r="B454" s="55" t="s">
        <v>242</v>
      </c>
      <c r="C454" s="62" t="s">
        <v>197</v>
      </c>
      <c r="D454" s="17" t="s">
        <v>16</v>
      </c>
      <c r="E454" s="56">
        <v>200</v>
      </c>
      <c r="F454" s="56">
        <v>200</v>
      </c>
      <c r="G454" s="56">
        <f t="shared" si="15"/>
        <v>100</v>
      </c>
      <c r="H454" s="57">
        <v>100</v>
      </c>
      <c r="I454" s="14"/>
      <c r="J454" s="23" t="s">
        <v>343</v>
      </c>
      <c r="K454" s="14"/>
    </row>
    <row r="455" spans="1:11" ht="17.25" customHeight="1" x14ac:dyDescent="0.25">
      <c r="A455" s="10"/>
      <c r="B455" s="61" t="s">
        <v>19</v>
      </c>
      <c r="C455" s="62"/>
      <c r="D455" s="17"/>
      <c r="E455" s="74">
        <v>200</v>
      </c>
      <c r="F455" s="74">
        <v>200</v>
      </c>
      <c r="G455" s="74">
        <f t="shared" si="15"/>
        <v>100</v>
      </c>
      <c r="H455" s="57"/>
      <c r="I455" s="14"/>
      <c r="J455" s="14"/>
      <c r="K455" s="14"/>
    </row>
    <row r="456" spans="1:11" ht="81.75" customHeight="1" x14ac:dyDescent="0.25">
      <c r="A456" s="10">
        <v>148</v>
      </c>
      <c r="B456" s="55" t="s">
        <v>243</v>
      </c>
      <c r="C456" s="62" t="s">
        <v>197</v>
      </c>
      <c r="D456" s="17" t="s">
        <v>248</v>
      </c>
      <c r="E456" s="56">
        <v>0</v>
      </c>
      <c r="F456" s="56">
        <v>1000</v>
      </c>
      <c r="G456" s="74"/>
      <c r="H456" s="66">
        <v>100</v>
      </c>
      <c r="I456" s="14"/>
      <c r="J456" s="23" t="s">
        <v>412</v>
      </c>
      <c r="K456" s="14"/>
    </row>
    <row r="457" spans="1:11" ht="17.25" customHeight="1" x14ac:dyDescent="0.25">
      <c r="A457" s="10"/>
      <c r="B457" s="61" t="s">
        <v>19</v>
      </c>
      <c r="C457" s="62"/>
      <c r="D457" s="17"/>
      <c r="E457" s="74">
        <v>0</v>
      </c>
      <c r="F457" s="74">
        <v>1000</v>
      </c>
      <c r="G457" s="74"/>
      <c r="H457" s="66"/>
      <c r="I457" s="14"/>
      <c r="J457" s="14"/>
      <c r="K457" s="14"/>
    </row>
    <row r="458" spans="1:11" ht="81.75" customHeight="1" x14ac:dyDescent="0.25">
      <c r="A458" s="10">
        <v>149</v>
      </c>
      <c r="B458" s="55" t="s">
        <v>244</v>
      </c>
      <c r="C458" s="62" t="s">
        <v>197</v>
      </c>
      <c r="D458" s="17" t="s">
        <v>248</v>
      </c>
      <c r="E458" s="56">
        <v>0</v>
      </c>
      <c r="F458" s="56">
        <v>385</v>
      </c>
      <c r="G458" s="74"/>
      <c r="H458" s="66">
        <v>100</v>
      </c>
      <c r="I458" s="14"/>
      <c r="J458" s="23" t="s">
        <v>412</v>
      </c>
      <c r="K458" s="14"/>
    </row>
    <row r="459" spans="1:11" ht="17.25" customHeight="1" x14ac:dyDescent="0.25">
      <c r="A459" s="10"/>
      <c r="B459" s="61" t="s">
        <v>19</v>
      </c>
      <c r="C459" s="62"/>
      <c r="D459" s="17"/>
      <c r="E459" s="74">
        <v>0</v>
      </c>
      <c r="F459" s="74">
        <v>385</v>
      </c>
      <c r="G459" s="74"/>
      <c r="H459" s="57"/>
      <c r="I459" s="14"/>
      <c r="J459" s="14"/>
      <c r="K459" s="14"/>
    </row>
    <row r="460" spans="1:11" ht="68.25" customHeight="1" x14ac:dyDescent="0.25">
      <c r="A460" s="10">
        <v>150</v>
      </c>
      <c r="B460" s="55" t="s">
        <v>245</v>
      </c>
      <c r="C460" s="62" t="s">
        <v>197</v>
      </c>
      <c r="D460" s="17" t="s">
        <v>16</v>
      </c>
      <c r="E460" s="56">
        <v>1500</v>
      </c>
      <c r="F460" s="56">
        <v>41500</v>
      </c>
      <c r="G460" s="56">
        <f t="shared" si="15"/>
        <v>2766.666666666667</v>
      </c>
      <c r="H460" s="57">
        <v>100</v>
      </c>
      <c r="I460" s="14"/>
      <c r="J460" s="23" t="s">
        <v>343</v>
      </c>
      <c r="K460" s="14"/>
    </row>
    <row r="461" spans="1:11" ht="17.25" customHeight="1" x14ac:dyDescent="0.25">
      <c r="A461" s="10"/>
      <c r="B461" s="61" t="s">
        <v>19</v>
      </c>
      <c r="C461" s="62"/>
      <c r="D461" s="17"/>
      <c r="E461" s="74">
        <v>1500</v>
      </c>
      <c r="F461" s="74">
        <v>41500</v>
      </c>
      <c r="G461" s="74">
        <f t="shared" si="15"/>
        <v>2766.666666666667</v>
      </c>
      <c r="H461" s="57"/>
      <c r="I461" s="14"/>
      <c r="J461" s="14"/>
      <c r="K461" s="14"/>
    </row>
    <row r="462" spans="1:11" ht="63.75" customHeight="1" x14ac:dyDescent="0.25">
      <c r="A462" s="10">
        <v>151</v>
      </c>
      <c r="B462" s="55" t="s">
        <v>246</v>
      </c>
      <c r="C462" s="62" t="s">
        <v>197</v>
      </c>
      <c r="D462" s="17" t="s">
        <v>16</v>
      </c>
      <c r="E462" s="56">
        <v>1000</v>
      </c>
      <c r="F462" s="56">
        <v>47000</v>
      </c>
      <c r="G462" s="56">
        <f t="shared" si="15"/>
        <v>4700</v>
      </c>
      <c r="H462" s="57">
        <v>100</v>
      </c>
      <c r="I462" s="14"/>
      <c r="J462" s="23" t="s">
        <v>343</v>
      </c>
      <c r="K462" s="14"/>
    </row>
    <row r="463" spans="1:11" ht="17.25" customHeight="1" x14ac:dyDescent="0.25">
      <c r="A463" s="10"/>
      <c r="B463" s="61" t="s">
        <v>19</v>
      </c>
      <c r="C463" s="62"/>
      <c r="D463" s="17"/>
      <c r="E463" s="74">
        <v>1000</v>
      </c>
      <c r="F463" s="74">
        <v>47000</v>
      </c>
      <c r="G463" s="74">
        <f t="shared" si="15"/>
        <v>4700</v>
      </c>
      <c r="H463" s="57"/>
      <c r="I463" s="14"/>
      <c r="J463" s="14"/>
      <c r="K463" s="14"/>
    </row>
    <row r="464" spans="1:11" ht="68.25" customHeight="1" x14ac:dyDescent="0.25">
      <c r="A464" s="10">
        <v>152</v>
      </c>
      <c r="B464" s="55" t="s">
        <v>247</v>
      </c>
      <c r="C464" s="67" t="s">
        <v>197</v>
      </c>
      <c r="D464" s="17" t="s">
        <v>16</v>
      </c>
      <c r="E464" s="69">
        <v>1000</v>
      </c>
      <c r="F464" s="69">
        <v>3000</v>
      </c>
      <c r="G464" s="69">
        <f t="shared" si="15"/>
        <v>300</v>
      </c>
      <c r="H464" s="70">
        <v>100</v>
      </c>
      <c r="I464" s="14"/>
      <c r="J464" s="23" t="s">
        <v>343</v>
      </c>
      <c r="K464" s="14"/>
    </row>
    <row r="465" spans="1:11" ht="17.25" customHeight="1" x14ac:dyDescent="0.25">
      <c r="A465" s="10"/>
      <c r="B465" s="61" t="s">
        <v>19</v>
      </c>
      <c r="C465" s="62"/>
      <c r="D465" s="17"/>
      <c r="E465" s="74">
        <v>1000</v>
      </c>
      <c r="F465" s="74">
        <v>3000</v>
      </c>
      <c r="G465" s="74">
        <v>3000</v>
      </c>
      <c r="H465" s="57"/>
      <c r="I465" s="14"/>
      <c r="J465" s="14"/>
      <c r="K465" s="14"/>
    </row>
    <row r="466" spans="1:11" ht="149.25" customHeight="1" x14ac:dyDescent="0.25">
      <c r="A466" s="10">
        <v>153</v>
      </c>
      <c r="B466" s="55" t="s">
        <v>413</v>
      </c>
      <c r="C466" s="62" t="s">
        <v>204</v>
      </c>
      <c r="D466" s="17" t="s">
        <v>16</v>
      </c>
      <c r="E466" s="56">
        <v>500</v>
      </c>
      <c r="F466" s="56">
        <v>500</v>
      </c>
      <c r="G466" s="56">
        <f t="shared" ref="G466:G503" si="16">F466/E466*100</f>
        <v>100</v>
      </c>
      <c r="H466" s="57">
        <v>100</v>
      </c>
      <c r="I466" s="48"/>
      <c r="J466" s="23" t="s">
        <v>343</v>
      </c>
      <c r="K466" s="14"/>
    </row>
    <row r="467" spans="1:11" ht="17.25" customHeight="1" x14ac:dyDescent="0.25">
      <c r="A467" s="10"/>
      <c r="B467" s="61" t="s">
        <v>19</v>
      </c>
      <c r="C467" s="62"/>
      <c r="D467" s="17"/>
      <c r="E467" s="74">
        <v>500</v>
      </c>
      <c r="F467" s="74">
        <v>500</v>
      </c>
      <c r="G467" s="74">
        <f t="shared" si="16"/>
        <v>100</v>
      </c>
      <c r="H467" s="57"/>
      <c r="I467" s="48"/>
      <c r="J467" s="48"/>
      <c r="K467" s="14"/>
    </row>
    <row r="468" spans="1:11" ht="63.75" customHeight="1" x14ac:dyDescent="0.25">
      <c r="A468" s="10">
        <v>154</v>
      </c>
      <c r="B468" s="55" t="s">
        <v>249</v>
      </c>
      <c r="C468" s="62" t="s">
        <v>204</v>
      </c>
      <c r="D468" s="17" t="s">
        <v>16</v>
      </c>
      <c r="E468" s="56">
        <v>500</v>
      </c>
      <c r="F468" s="56">
        <v>500</v>
      </c>
      <c r="G468" s="56">
        <f t="shared" si="16"/>
        <v>100</v>
      </c>
      <c r="H468" s="57">
        <v>100</v>
      </c>
      <c r="I468" s="48"/>
      <c r="J468" s="23" t="s">
        <v>343</v>
      </c>
      <c r="K468" s="14"/>
    </row>
    <row r="469" spans="1:11" ht="17.25" customHeight="1" x14ac:dyDescent="0.25">
      <c r="A469" s="10"/>
      <c r="B469" s="61" t="s">
        <v>19</v>
      </c>
      <c r="C469" s="62"/>
      <c r="D469" s="17"/>
      <c r="E469" s="74">
        <v>500</v>
      </c>
      <c r="F469" s="74">
        <v>500</v>
      </c>
      <c r="G469" s="74">
        <f t="shared" si="16"/>
        <v>100</v>
      </c>
      <c r="H469" s="57"/>
      <c r="I469" s="48"/>
      <c r="J469" s="48"/>
      <c r="K469" s="14"/>
    </row>
    <row r="470" spans="1:11" ht="147" customHeight="1" x14ac:dyDescent="0.25">
      <c r="A470" s="10">
        <v>155</v>
      </c>
      <c r="B470" s="55" t="s">
        <v>250</v>
      </c>
      <c r="C470" s="62" t="s">
        <v>204</v>
      </c>
      <c r="D470" s="17" t="s">
        <v>16</v>
      </c>
      <c r="E470" s="56">
        <v>200</v>
      </c>
      <c r="F470" s="56">
        <v>0</v>
      </c>
      <c r="G470" s="56">
        <f t="shared" si="16"/>
        <v>0</v>
      </c>
      <c r="H470" s="57">
        <v>100</v>
      </c>
      <c r="I470" s="48"/>
      <c r="J470" s="23" t="s">
        <v>343</v>
      </c>
      <c r="K470" s="14"/>
    </row>
    <row r="471" spans="1:11" ht="17.25" customHeight="1" x14ac:dyDescent="0.25">
      <c r="A471" s="10"/>
      <c r="B471" s="61" t="s">
        <v>19</v>
      </c>
      <c r="C471" s="62"/>
      <c r="D471" s="17"/>
      <c r="E471" s="74">
        <v>200</v>
      </c>
      <c r="F471" s="74">
        <v>0</v>
      </c>
      <c r="G471" s="74">
        <f t="shared" si="16"/>
        <v>0</v>
      </c>
      <c r="H471" s="57"/>
      <c r="I471" s="48"/>
      <c r="J471" s="23"/>
      <c r="K471" s="14"/>
    </row>
    <row r="472" spans="1:11" ht="61.5" customHeight="1" x14ac:dyDescent="0.25">
      <c r="A472" s="10">
        <v>156</v>
      </c>
      <c r="B472" s="55" t="s">
        <v>414</v>
      </c>
      <c r="C472" s="62" t="s">
        <v>204</v>
      </c>
      <c r="D472" s="17" t="s">
        <v>415</v>
      </c>
      <c r="E472" s="56">
        <v>45000</v>
      </c>
      <c r="F472" s="56">
        <v>0</v>
      </c>
      <c r="G472" s="56">
        <f t="shared" si="16"/>
        <v>0</v>
      </c>
      <c r="H472" s="57">
        <v>0</v>
      </c>
      <c r="I472" s="62" t="s">
        <v>416</v>
      </c>
      <c r="J472" s="23" t="s">
        <v>417</v>
      </c>
      <c r="K472" s="55" t="s">
        <v>418</v>
      </c>
    </row>
    <row r="473" spans="1:11" ht="17.25" customHeight="1" x14ac:dyDescent="0.25">
      <c r="A473" s="10"/>
      <c r="B473" s="61" t="s">
        <v>19</v>
      </c>
      <c r="C473" s="62"/>
      <c r="D473" s="17"/>
      <c r="E473" s="74">
        <v>22500</v>
      </c>
      <c r="F473" s="74">
        <v>0</v>
      </c>
      <c r="G473" s="74">
        <f t="shared" si="16"/>
        <v>0</v>
      </c>
      <c r="H473" s="57"/>
      <c r="I473" s="48"/>
      <c r="J473" s="48"/>
      <c r="K473" s="14"/>
    </row>
    <row r="474" spans="1:11" ht="17.25" customHeight="1" x14ac:dyDescent="0.25">
      <c r="A474" s="10"/>
      <c r="B474" s="61" t="s">
        <v>22</v>
      </c>
      <c r="C474" s="62"/>
      <c r="D474" s="17"/>
      <c r="E474" s="74">
        <v>22500</v>
      </c>
      <c r="F474" s="74">
        <v>0</v>
      </c>
      <c r="G474" s="74">
        <f t="shared" si="16"/>
        <v>0</v>
      </c>
      <c r="H474" s="57"/>
      <c r="I474" s="48"/>
      <c r="J474" s="48"/>
      <c r="K474" s="14"/>
    </row>
    <row r="475" spans="1:11" ht="114.75" customHeight="1" x14ac:dyDescent="0.25">
      <c r="A475" s="10">
        <v>157</v>
      </c>
      <c r="B475" s="55" t="s">
        <v>251</v>
      </c>
      <c r="C475" s="62" t="s">
        <v>204</v>
      </c>
      <c r="D475" s="17" t="s">
        <v>16</v>
      </c>
      <c r="E475" s="56">
        <v>300</v>
      </c>
      <c r="F475" s="56">
        <v>300</v>
      </c>
      <c r="G475" s="56">
        <f t="shared" si="16"/>
        <v>100</v>
      </c>
      <c r="H475" s="57">
        <v>100</v>
      </c>
      <c r="I475" s="48"/>
      <c r="J475" s="23" t="s">
        <v>343</v>
      </c>
      <c r="K475" s="14"/>
    </row>
    <row r="476" spans="1:11" ht="17.25" customHeight="1" x14ac:dyDescent="0.25">
      <c r="A476" s="10"/>
      <c r="B476" s="61" t="s">
        <v>19</v>
      </c>
      <c r="C476" s="62"/>
      <c r="D476" s="17"/>
      <c r="E476" s="74">
        <v>300</v>
      </c>
      <c r="F476" s="74">
        <v>300</v>
      </c>
      <c r="G476" s="74">
        <f t="shared" si="16"/>
        <v>100</v>
      </c>
      <c r="H476" s="57">
        <v>100</v>
      </c>
      <c r="I476" s="48"/>
      <c r="J476" s="48"/>
      <c r="K476" s="14"/>
    </row>
    <row r="477" spans="1:11" ht="81" customHeight="1" x14ac:dyDescent="0.25">
      <c r="A477" s="10">
        <v>158</v>
      </c>
      <c r="B477" s="55" t="s">
        <v>252</v>
      </c>
      <c r="C477" s="62" t="s">
        <v>204</v>
      </c>
      <c r="D477" s="17" t="s">
        <v>16</v>
      </c>
      <c r="E477" s="56">
        <v>400</v>
      </c>
      <c r="F477" s="56">
        <v>400</v>
      </c>
      <c r="G477" s="56">
        <f t="shared" si="16"/>
        <v>100</v>
      </c>
      <c r="H477" s="57"/>
      <c r="I477" s="48"/>
      <c r="J477" s="23" t="s">
        <v>343</v>
      </c>
      <c r="K477" s="14"/>
    </row>
    <row r="478" spans="1:11" ht="17.25" customHeight="1" x14ac:dyDescent="0.25">
      <c r="A478" s="10"/>
      <c r="B478" s="61" t="s">
        <v>19</v>
      </c>
      <c r="C478" s="62"/>
      <c r="D478" s="17"/>
      <c r="E478" s="74">
        <v>400</v>
      </c>
      <c r="F478" s="74">
        <v>400</v>
      </c>
      <c r="G478" s="74">
        <f t="shared" si="16"/>
        <v>100</v>
      </c>
      <c r="H478" s="57"/>
      <c r="I478" s="48"/>
      <c r="J478" s="48"/>
      <c r="K478" s="14"/>
    </row>
    <row r="479" spans="1:11" ht="84" customHeight="1" x14ac:dyDescent="0.25">
      <c r="A479" s="10">
        <v>159</v>
      </c>
      <c r="B479" s="55" t="s">
        <v>253</v>
      </c>
      <c r="C479" s="62" t="s">
        <v>204</v>
      </c>
      <c r="D479" s="17" t="s">
        <v>16</v>
      </c>
      <c r="E479" s="56">
        <v>300</v>
      </c>
      <c r="F479" s="56">
        <v>300</v>
      </c>
      <c r="G479" s="56">
        <f t="shared" si="16"/>
        <v>100</v>
      </c>
      <c r="H479" s="57">
        <v>100</v>
      </c>
      <c r="I479" s="48"/>
      <c r="J479" s="23" t="s">
        <v>343</v>
      </c>
      <c r="K479" s="14"/>
    </row>
    <row r="480" spans="1:11" ht="17.25" customHeight="1" x14ac:dyDescent="0.25">
      <c r="A480" s="10"/>
      <c r="B480" s="61" t="s">
        <v>19</v>
      </c>
      <c r="C480" s="62"/>
      <c r="D480" s="17"/>
      <c r="E480" s="74">
        <v>300</v>
      </c>
      <c r="F480" s="74">
        <v>300</v>
      </c>
      <c r="G480" s="74">
        <f t="shared" si="16"/>
        <v>100</v>
      </c>
      <c r="H480" s="57"/>
      <c r="I480" s="48"/>
      <c r="J480" s="48"/>
      <c r="K480" s="14"/>
    </row>
    <row r="481" spans="1:11" ht="61.5" customHeight="1" x14ac:dyDescent="0.25">
      <c r="A481" s="10">
        <v>160</v>
      </c>
      <c r="B481" s="55" t="s">
        <v>254</v>
      </c>
      <c r="C481" s="62" t="s">
        <v>204</v>
      </c>
      <c r="D481" s="17" t="s">
        <v>16</v>
      </c>
      <c r="E481" s="56">
        <v>20600</v>
      </c>
      <c r="F481" s="56">
        <v>36900</v>
      </c>
      <c r="G481" s="56">
        <f t="shared" si="16"/>
        <v>179.12621359223303</v>
      </c>
      <c r="H481" s="57">
        <v>100</v>
      </c>
      <c r="I481" s="48"/>
      <c r="J481" s="23" t="s">
        <v>343</v>
      </c>
      <c r="K481" s="14"/>
    </row>
    <row r="482" spans="1:11" ht="17.25" customHeight="1" x14ac:dyDescent="0.25">
      <c r="A482" s="10"/>
      <c r="B482" s="61" t="s">
        <v>22</v>
      </c>
      <c r="C482" s="62"/>
      <c r="D482" s="17"/>
      <c r="E482" s="74">
        <v>10000</v>
      </c>
      <c r="F482" s="74">
        <v>6900</v>
      </c>
      <c r="G482" s="74">
        <f t="shared" si="16"/>
        <v>69</v>
      </c>
      <c r="H482" s="57"/>
      <c r="I482" s="48"/>
      <c r="J482" s="48"/>
      <c r="K482" s="14"/>
    </row>
    <row r="483" spans="1:11" ht="17.25" customHeight="1" x14ac:dyDescent="0.25">
      <c r="A483" s="10"/>
      <c r="B483" s="61" t="s">
        <v>19</v>
      </c>
      <c r="C483" s="62"/>
      <c r="D483" s="17"/>
      <c r="E483" s="74">
        <v>10600</v>
      </c>
      <c r="F483" s="74">
        <v>30000</v>
      </c>
      <c r="G483" s="74">
        <f t="shared" si="16"/>
        <v>283.01886792452831</v>
      </c>
      <c r="H483" s="57"/>
      <c r="I483" s="48"/>
      <c r="J483" s="48"/>
      <c r="K483" s="14"/>
    </row>
    <row r="484" spans="1:11" ht="17.25" customHeight="1" x14ac:dyDescent="0.25">
      <c r="A484" s="10"/>
      <c r="B484" s="48" t="s">
        <v>155</v>
      </c>
      <c r="C484" s="77"/>
      <c r="D484" s="77"/>
      <c r="E484" s="74"/>
      <c r="F484" s="74"/>
      <c r="G484" s="74"/>
      <c r="H484" s="57"/>
      <c r="I484" s="48"/>
      <c r="J484" s="48"/>
      <c r="K484" s="14"/>
    </row>
    <row r="485" spans="1:11" ht="17.25" customHeight="1" x14ac:dyDescent="0.25">
      <c r="A485" s="10"/>
      <c r="B485" s="55" t="s">
        <v>255</v>
      </c>
      <c r="C485" s="77"/>
      <c r="D485" s="77"/>
      <c r="E485" s="74">
        <v>20000</v>
      </c>
      <c r="F485" s="74">
        <v>36900</v>
      </c>
      <c r="G485" s="74">
        <f t="shared" si="16"/>
        <v>184.5</v>
      </c>
      <c r="H485" s="57"/>
      <c r="I485" s="48"/>
      <c r="J485" s="48"/>
      <c r="K485" s="14"/>
    </row>
    <row r="486" spans="1:11" ht="17.25" customHeight="1" x14ac:dyDescent="0.25">
      <c r="A486" s="10"/>
      <c r="B486" s="61" t="s">
        <v>22</v>
      </c>
      <c r="C486" s="77"/>
      <c r="D486" s="77"/>
      <c r="E486" s="74">
        <v>10000</v>
      </c>
      <c r="F486" s="74">
        <v>6900</v>
      </c>
      <c r="G486" s="74">
        <f t="shared" si="16"/>
        <v>69</v>
      </c>
      <c r="H486" s="57"/>
      <c r="I486" s="48"/>
      <c r="J486" s="48"/>
      <c r="K486" s="14"/>
    </row>
    <row r="487" spans="1:11" ht="17.25" customHeight="1" x14ac:dyDescent="0.25">
      <c r="A487" s="10"/>
      <c r="B487" s="61" t="s">
        <v>19</v>
      </c>
      <c r="C487" s="77"/>
      <c r="D487" s="77"/>
      <c r="E487" s="74">
        <v>10000</v>
      </c>
      <c r="F487" s="74">
        <v>30000</v>
      </c>
      <c r="G487" s="74">
        <f t="shared" si="16"/>
        <v>300</v>
      </c>
      <c r="H487" s="57"/>
      <c r="I487" s="48"/>
      <c r="J487" s="48"/>
      <c r="K487" s="14"/>
    </row>
    <row r="488" spans="1:11" ht="17.25" customHeight="1" x14ac:dyDescent="0.25">
      <c r="A488" s="10"/>
      <c r="B488" s="55" t="s">
        <v>419</v>
      </c>
      <c r="C488" s="77"/>
      <c r="D488" s="77"/>
      <c r="E488" s="74">
        <v>600</v>
      </c>
      <c r="F488" s="74">
        <v>0</v>
      </c>
      <c r="G488" s="74">
        <f t="shared" si="16"/>
        <v>0</v>
      </c>
      <c r="H488" s="57"/>
      <c r="I488" s="48"/>
      <c r="J488" s="48"/>
      <c r="K488" s="14"/>
    </row>
    <row r="489" spans="1:11" ht="17.25" customHeight="1" x14ac:dyDescent="0.25">
      <c r="A489" s="10"/>
      <c r="B489" s="61" t="s">
        <v>19</v>
      </c>
      <c r="C489" s="77"/>
      <c r="D489" s="77"/>
      <c r="E489" s="74">
        <v>600</v>
      </c>
      <c r="F489" s="74">
        <v>0</v>
      </c>
      <c r="G489" s="74">
        <f t="shared" si="16"/>
        <v>0</v>
      </c>
      <c r="H489" s="57"/>
      <c r="I489" s="48"/>
      <c r="J489" s="48"/>
      <c r="K489" s="14"/>
    </row>
    <row r="490" spans="1:11" ht="69.75" customHeight="1" x14ac:dyDescent="0.25">
      <c r="A490" s="10">
        <v>161</v>
      </c>
      <c r="B490" s="55" t="s">
        <v>256</v>
      </c>
      <c r="C490" s="62" t="s">
        <v>204</v>
      </c>
      <c r="D490" s="17" t="s">
        <v>16</v>
      </c>
      <c r="E490" s="56">
        <v>2500</v>
      </c>
      <c r="F490" s="56">
        <v>2500</v>
      </c>
      <c r="G490" s="56">
        <f t="shared" si="16"/>
        <v>100</v>
      </c>
      <c r="H490" s="57">
        <v>100</v>
      </c>
      <c r="I490" s="48"/>
      <c r="J490" s="23" t="s">
        <v>343</v>
      </c>
      <c r="K490" s="14"/>
    </row>
    <row r="491" spans="1:11" ht="17.25" customHeight="1" x14ac:dyDescent="0.25">
      <c r="A491" s="10"/>
      <c r="B491" s="61" t="s">
        <v>19</v>
      </c>
      <c r="C491" s="77"/>
      <c r="D491" s="77"/>
      <c r="E491" s="74">
        <v>2500</v>
      </c>
      <c r="F491" s="74">
        <v>2500</v>
      </c>
      <c r="G491" s="74">
        <f t="shared" si="16"/>
        <v>100</v>
      </c>
      <c r="H491" s="57"/>
      <c r="I491" s="48"/>
      <c r="J491" s="48"/>
      <c r="K491" s="14"/>
    </row>
    <row r="492" spans="1:11" ht="81.75" customHeight="1" x14ac:dyDescent="0.25">
      <c r="A492" s="10">
        <v>162</v>
      </c>
      <c r="B492" s="55" t="s">
        <v>257</v>
      </c>
      <c r="C492" s="62" t="s">
        <v>204</v>
      </c>
      <c r="D492" s="17" t="s">
        <v>16</v>
      </c>
      <c r="E492" s="56">
        <v>700</v>
      </c>
      <c r="F492" s="56">
        <v>700</v>
      </c>
      <c r="G492" s="56">
        <f t="shared" si="16"/>
        <v>100</v>
      </c>
      <c r="H492" s="57">
        <v>100</v>
      </c>
      <c r="I492" s="48"/>
      <c r="J492" s="23" t="s">
        <v>343</v>
      </c>
      <c r="K492" s="14"/>
    </row>
    <row r="493" spans="1:11" ht="17.25" customHeight="1" x14ac:dyDescent="0.25">
      <c r="A493" s="10"/>
      <c r="B493" s="61" t="s">
        <v>19</v>
      </c>
      <c r="C493" s="77"/>
      <c r="D493" s="77"/>
      <c r="E493" s="74">
        <v>700</v>
      </c>
      <c r="F493" s="74">
        <v>700</v>
      </c>
      <c r="G493" s="74">
        <f t="shared" si="16"/>
        <v>100</v>
      </c>
      <c r="H493" s="57"/>
      <c r="I493" s="48"/>
      <c r="J493" s="48"/>
      <c r="K493" s="14"/>
    </row>
    <row r="494" spans="1:11" ht="84" customHeight="1" x14ac:dyDescent="0.25">
      <c r="A494" s="10">
        <v>163</v>
      </c>
      <c r="B494" s="55" t="s">
        <v>258</v>
      </c>
      <c r="C494" s="62" t="s">
        <v>206</v>
      </c>
      <c r="D494" s="17" t="s">
        <v>16</v>
      </c>
      <c r="E494" s="56">
        <v>280</v>
      </c>
      <c r="F494" s="56">
        <v>0</v>
      </c>
      <c r="G494" s="56">
        <f t="shared" si="16"/>
        <v>0</v>
      </c>
      <c r="H494" s="57">
        <v>100</v>
      </c>
      <c r="I494" s="14"/>
      <c r="J494" s="23" t="s">
        <v>343</v>
      </c>
      <c r="K494" s="14"/>
    </row>
    <row r="495" spans="1:11" ht="17.25" customHeight="1" x14ac:dyDescent="0.25">
      <c r="A495" s="10"/>
      <c r="B495" s="61" t="s">
        <v>22</v>
      </c>
      <c r="C495" s="77"/>
      <c r="D495" s="77"/>
      <c r="E495" s="74">
        <v>280</v>
      </c>
      <c r="F495" s="74">
        <v>0</v>
      </c>
      <c r="G495" s="74">
        <f t="shared" si="16"/>
        <v>0</v>
      </c>
      <c r="H495" s="57"/>
      <c r="I495" s="14"/>
      <c r="J495" s="14"/>
      <c r="K495" s="14"/>
    </row>
    <row r="496" spans="1:11" ht="84" customHeight="1" x14ac:dyDescent="0.25">
      <c r="A496" s="10">
        <v>164</v>
      </c>
      <c r="B496" s="55" t="s">
        <v>259</v>
      </c>
      <c r="C496" s="62" t="s">
        <v>206</v>
      </c>
      <c r="D496" s="17" t="s">
        <v>16</v>
      </c>
      <c r="E496" s="56">
        <v>530</v>
      </c>
      <c r="F496" s="56">
        <v>0</v>
      </c>
      <c r="G496" s="56">
        <f t="shared" si="16"/>
        <v>0</v>
      </c>
      <c r="H496" s="57">
        <v>100</v>
      </c>
      <c r="I496" s="14"/>
      <c r="J496" s="23" t="s">
        <v>343</v>
      </c>
      <c r="K496" s="14"/>
    </row>
    <row r="497" spans="1:11" ht="17.25" customHeight="1" x14ac:dyDescent="0.25">
      <c r="A497" s="10"/>
      <c r="B497" s="61" t="s">
        <v>22</v>
      </c>
      <c r="C497" s="77"/>
      <c r="D497" s="77"/>
      <c r="E497" s="74">
        <v>530</v>
      </c>
      <c r="F497" s="74">
        <v>0</v>
      </c>
      <c r="G497" s="74">
        <f t="shared" si="16"/>
        <v>0</v>
      </c>
      <c r="H497" s="57"/>
      <c r="I497" s="14"/>
      <c r="J497" s="14"/>
      <c r="K497" s="14"/>
    </row>
    <row r="498" spans="1:11" ht="66" customHeight="1" x14ac:dyDescent="0.25">
      <c r="A498" s="10">
        <v>165</v>
      </c>
      <c r="B498" s="55" t="s">
        <v>260</v>
      </c>
      <c r="C498" s="62" t="s">
        <v>206</v>
      </c>
      <c r="D498" s="17" t="s">
        <v>16</v>
      </c>
      <c r="E498" s="56">
        <v>1800</v>
      </c>
      <c r="F498" s="56">
        <v>5727.63</v>
      </c>
      <c r="G498" s="56">
        <f t="shared" si="16"/>
        <v>318.20166666666665</v>
      </c>
      <c r="H498" s="57">
        <v>100</v>
      </c>
      <c r="I498" s="14"/>
      <c r="J498" s="23" t="s">
        <v>343</v>
      </c>
      <c r="K498" s="14"/>
    </row>
    <row r="499" spans="1:11" ht="17.25" customHeight="1" x14ac:dyDescent="0.25">
      <c r="A499" s="10"/>
      <c r="B499" s="61" t="s">
        <v>22</v>
      </c>
      <c r="C499" s="77"/>
      <c r="D499" s="77"/>
      <c r="E499" s="74">
        <v>1800</v>
      </c>
      <c r="F499" s="74">
        <v>5727.63</v>
      </c>
      <c r="G499" s="74">
        <f t="shared" si="16"/>
        <v>318.20166666666665</v>
      </c>
      <c r="H499" s="57"/>
      <c r="I499" s="14"/>
      <c r="J499" s="14"/>
      <c r="K499" s="14"/>
    </row>
    <row r="500" spans="1:11" ht="65.25" customHeight="1" x14ac:dyDescent="0.25">
      <c r="A500" s="10">
        <v>166</v>
      </c>
      <c r="B500" s="55" t="s">
        <v>261</v>
      </c>
      <c r="C500" s="62" t="s">
        <v>206</v>
      </c>
      <c r="D500" s="17" t="s">
        <v>16</v>
      </c>
      <c r="E500" s="56">
        <v>700</v>
      </c>
      <c r="F500" s="56">
        <v>0</v>
      </c>
      <c r="G500" s="56">
        <f t="shared" si="16"/>
        <v>0</v>
      </c>
      <c r="H500" s="57">
        <v>100</v>
      </c>
      <c r="I500" s="14"/>
      <c r="J500" s="23" t="s">
        <v>343</v>
      </c>
      <c r="K500" s="14"/>
    </row>
    <row r="501" spans="1:11" ht="17.25" customHeight="1" x14ac:dyDescent="0.25">
      <c r="A501" s="10"/>
      <c r="B501" s="61" t="s">
        <v>22</v>
      </c>
      <c r="C501" s="77"/>
      <c r="D501" s="77"/>
      <c r="E501" s="74">
        <v>700</v>
      </c>
      <c r="F501" s="74">
        <v>0</v>
      </c>
      <c r="G501" s="74">
        <f t="shared" si="16"/>
        <v>0</v>
      </c>
      <c r="H501" s="57"/>
      <c r="I501" s="14"/>
      <c r="J501" s="14"/>
      <c r="K501" s="14"/>
    </row>
    <row r="502" spans="1:11" ht="83.25" customHeight="1" x14ac:dyDescent="0.25">
      <c r="A502" s="10">
        <v>167</v>
      </c>
      <c r="B502" s="55" t="s">
        <v>420</v>
      </c>
      <c r="C502" s="62" t="s">
        <v>206</v>
      </c>
      <c r="D502" s="17" t="s">
        <v>16</v>
      </c>
      <c r="E502" s="56">
        <v>200</v>
      </c>
      <c r="F502" s="56">
        <v>0</v>
      </c>
      <c r="G502" s="56">
        <v>0</v>
      </c>
      <c r="H502" s="57">
        <v>100</v>
      </c>
      <c r="I502" s="14"/>
      <c r="J502" s="23" t="s">
        <v>343</v>
      </c>
      <c r="K502" s="14"/>
    </row>
    <row r="503" spans="1:11" ht="17.25" customHeight="1" x14ac:dyDescent="0.25">
      <c r="A503" s="10"/>
      <c r="B503" s="61" t="s">
        <v>22</v>
      </c>
      <c r="C503" s="77"/>
      <c r="D503" s="77"/>
      <c r="E503" s="74">
        <v>200</v>
      </c>
      <c r="F503" s="74">
        <v>0</v>
      </c>
      <c r="G503" s="74">
        <f t="shared" si="16"/>
        <v>0</v>
      </c>
      <c r="H503" s="57"/>
      <c r="I503" s="14"/>
      <c r="J503" s="14"/>
      <c r="K503" s="14"/>
    </row>
    <row r="504" spans="1:11" ht="69" customHeight="1" x14ac:dyDescent="0.25">
      <c r="A504" s="10">
        <v>168</v>
      </c>
      <c r="B504" s="55" t="s">
        <v>262</v>
      </c>
      <c r="C504" s="62" t="s">
        <v>208</v>
      </c>
      <c r="D504" s="17" t="s">
        <v>16</v>
      </c>
      <c r="E504" s="56">
        <v>20000</v>
      </c>
      <c r="F504" s="56">
        <v>0</v>
      </c>
      <c r="G504" s="56">
        <v>0</v>
      </c>
      <c r="H504" s="57">
        <v>100</v>
      </c>
      <c r="I504" s="14"/>
      <c r="J504" s="14"/>
      <c r="K504" s="23" t="s">
        <v>421</v>
      </c>
    </row>
    <row r="505" spans="1:11" ht="17.25" customHeight="1" x14ac:dyDescent="0.25">
      <c r="A505" s="10"/>
      <c r="B505" s="61" t="s">
        <v>22</v>
      </c>
      <c r="C505" s="62"/>
      <c r="D505" s="17"/>
      <c r="E505" s="74">
        <v>20000</v>
      </c>
      <c r="F505" s="74">
        <v>0</v>
      </c>
      <c r="G505" s="74">
        <v>0</v>
      </c>
      <c r="H505" s="66"/>
      <c r="I505" s="14"/>
      <c r="J505" s="14"/>
      <c r="K505" s="14"/>
    </row>
    <row r="506" spans="1:11" ht="17.25" customHeight="1" x14ac:dyDescent="0.25">
      <c r="A506" s="10"/>
      <c r="B506" s="28" t="s">
        <v>54</v>
      </c>
      <c r="C506" s="62"/>
      <c r="D506" s="17"/>
      <c r="E506" s="78">
        <f>E507+E508+E509</f>
        <v>276767</v>
      </c>
      <c r="F506" s="78">
        <f>F507+F508+F509</f>
        <v>350700.16</v>
      </c>
      <c r="G506" s="78">
        <f t="shared" ref="G506:G511" si="17">F506/E506*100</f>
        <v>126.71314137884934</v>
      </c>
      <c r="H506" s="57"/>
      <c r="I506" s="14"/>
      <c r="J506" s="14"/>
      <c r="K506" s="14"/>
    </row>
    <row r="507" spans="1:11" ht="17.25" customHeight="1" x14ac:dyDescent="0.25">
      <c r="A507" s="10"/>
      <c r="B507" s="24" t="s">
        <v>13</v>
      </c>
      <c r="C507" s="62"/>
      <c r="D507" s="17"/>
      <c r="E507" s="80">
        <f>E365+E371+E434+E442+E444+E447+E449</f>
        <v>25657</v>
      </c>
      <c r="F507" s="80">
        <f>F365+F371+F434+F442+F444+F447+F449+F388</f>
        <v>23893.19</v>
      </c>
      <c r="G507" s="74">
        <f t="shared" si="17"/>
        <v>93.125423860934632</v>
      </c>
      <c r="H507" s="57"/>
      <c r="I507" s="14"/>
      <c r="J507" s="14"/>
      <c r="K507" s="14"/>
    </row>
    <row r="508" spans="1:11" ht="17.25" customHeight="1" x14ac:dyDescent="0.25">
      <c r="A508" s="10"/>
      <c r="B508" s="61" t="s">
        <v>22</v>
      </c>
      <c r="C508" s="62"/>
      <c r="D508" s="17"/>
      <c r="E508" s="80">
        <f>E474+E482+E495+E497+E499+E501+E503+E505</f>
        <v>56010</v>
      </c>
      <c r="F508" s="80">
        <f>F474+F482+F495+F497+F499+F501+F503+F505</f>
        <v>12627.630000000001</v>
      </c>
      <c r="G508" s="74">
        <f t="shared" si="17"/>
        <v>22.545313336904126</v>
      </c>
      <c r="H508" s="57"/>
      <c r="I508" s="14"/>
      <c r="J508" s="14"/>
      <c r="K508" s="14"/>
    </row>
    <row r="509" spans="1:11" ht="18.75" customHeight="1" x14ac:dyDescent="0.25">
      <c r="A509" s="10"/>
      <c r="B509" s="61" t="s">
        <v>19</v>
      </c>
      <c r="C509" s="62"/>
      <c r="D509" s="17"/>
      <c r="E509" s="80">
        <f>E336+E342+E348+E354+E359+E372+E384+E392+E398+E403+E408+E413+E418+E422+E424+E429+E436+E438+E440+E445+E451+E453+E455+E457+E459+E461+E463+E465+E467+E469+E471+E473+E476+E478+E480+E483+E491+E493+E420</f>
        <v>195100</v>
      </c>
      <c r="F509" s="80">
        <f>F336+F342+F348+F354+F359+F372+F384+F392+F398+F403+F408+F413+F418+F422+F424+F429+F436+F438+F440+F445+F451+F453+F455+F457+F459+F461+F463+F465+F467+F469+F471+F473+F476+F478+F480+F483+F491+F493+F420</f>
        <v>314179.33999999997</v>
      </c>
      <c r="G509" s="74">
        <f t="shared" si="17"/>
        <v>161.03502819067143</v>
      </c>
      <c r="H509" s="57"/>
      <c r="I509" s="14"/>
      <c r="J509" s="14"/>
      <c r="K509" s="14"/>
    </row>
    <row r="510" spans="1:11" ht="17.25" customHeight="1" x14ac:dyDescent="0.25">
      <c r="A510" s="10"/>
      <c r="B510" s="31" t="s">
        <v>73</v>
      </c>
      <c r="C510" s="62"/>
      <c r="D510" s="17"/>
      <c r="E510" s="337">
        <f>E511+E512+E513+E514</f>
        <v>4227979.8</v>
      </c>
      <c r="F510" s="337">
        <f>F511+F512+F513+F514</f>
        <v>5014881.82</v>
      </c>
      <c r="G510" s="78">
        <f t="shared" si="17"/>
        <v>118.61177340535072</v>
      </c>
      <c r="H510" s="57"/>
      <c r="I510" s="14"/>
      <c r="J510" s="14"/>
      <c r="K510" s="14"/>
    </row>
    <row r="511" spans="1:11" ht="17.25" customHeight="1" x14ac:dyDescent="0.25">
      <c r="A511" s="10"/>
      <c r="B511" s="32" t="s">
        <v>13</v>
      </c>
      <c r="C511" s="62"/>
      <c r="D511" s="17"/>
      <c r="E511" s="80">
        <f>E331+E507</f>
        <v>3513089.8</v>
      </c>
      <c r="F511" s="80">
        <f>F331+F507</f>
        <v>3211703.75</v>
      </c>
      <c r="G511" s="74">
        <f t="shared" si="17"/>
        <v>91.421054764953638</v>
      </c>
      <c r="H511" s="57"/>
      <c r="I511" s="14"/>
      <c r="J511" s="14"/>
      <c r="K511" s="14"/>
    </row>
    <row r="512" spans="1:11" ht="17.25" customHeight="1" x14ac:dyDescent="0.25">
      <c r="A512" s="10"/>
      <c r="B512" s="79" t="s">
        <v>22</v>
      </c>
      <c r="C512" s="62"/>
      <c r="D512" s="17"/>
      <c r="E512" s="80">
        <f>E332+E508</f>
        <v>462790</v>
      </c>
      <c r="F512" s="80">
        <f>F332+F508</f>
        <v>276468.47999999998</v>
      </c>
      <c r="G512" s="74">
        <f>F512/E512*100</f>
        <v>59.739510361070892</v>
      </c>
      <c r="H512" s="57"/>
      <c r="I512" s="14"/>
      <c r="J512" s="14"/>
      <c r="K512" s="14"/>
    </row>
    <row r="513" spans="1:11" ht="20.25" customHeight="1" x14ac:dyDescent="0.25">
      <c r="A513" s="10"/>
      <c r="B513" s="32" t="s">
        <v>53</v>
      </c>
      <c r="C513" s="62"/>
      <c r="D513" s="17"/>
      <c r="E513" s="80">
        <f>E509</f>
        <v>195100</v>
      </c>
      <c r="F513" s="80">
        <f>F509</f>
        <v>314179.33999999997</v>
      </c>
      <c r="G513" s="74">
        <f>F513/E513*100</f>
        <v>161.03502819067143</v>
      </c>
      <c r="H513" s="57"/>
      <c r="I513" s="14"/>
      <c r="J513" s="14"/>
      <c r="K513" s="14"/>
    </row>
    <row r="514" spans="1:11" ht="33" customHeight="1" x14ac:dyDescent="0.25">
      <c r="A514" s="10"/>
      <c r="B514" s="79" t="s">
        <v>139</v>
      </c>
      <c r="C514" s="1"/>
      <c r="D514" s="1"/>
      <c r="E514" s="281">
        <f>E333</f>
        <v>57000</v>
      </c>
      <c r="F514" s="281">
        <f>F333</f>
        <v>1212530.25</v>
      </c>
      <c r="G514" s="56">
        <f>F514/E514*100</f>
        <v>2127.246052631579</v>
      </c>
      <c r="H514" s="57"/>
      <c r="I514" s="14"/>
      <c r="J514" s="14"/>
      <c r="K514" s="14"/>
    </row>
    <row r="515" spans="1:11" ht="17.25" customHeight="1" x14ac:dyDescent="0.25">
      <c r="A515" s="10"/>
      <c r="B515" s="55"/>
      <c r="C515" s="1"/>
      <c r="D515" s="1"/>
      <c r="E515" s="56"/>
      <c r="F515" s="56"/>
      <c r="G515" s="56"/>
      <c r="H515" s="57"/>
      <c r="I515" s="14"/>
      <c r="J515" s="14"/>
      <c r="K515" s="14"/>
    </row>
    <row r="516" spans="1:11" ht="17.25" customHeight="1" x14ac:dyDescent="0.25">
      <c r="A516" s="639" t="s">
        <v>422</v>
      </c>
      <c r="B516" s="639"/>
      <c r="C516" s="639"/>
      <c r="D516" s="639"/>
      <c r="E516" s="639"/>
      <c r="F516" s="639"/>
      <c r="G516" s="639"/>
      <c r="H516" s="639"/>
      <c r="I516" s="639"/>
      <c r="J516" s="639"/>
      <c r="K516" s="639"/>
    </row>
    <row r="517" spans="1:11" ht="17.25" customHeight="1" x14ac:dyDescent="0.25">
      <c r="A517" s="638" t="s">
        <v>74</v>
      </c>
      <c r="B517" s="638"/>
      <c r="C517" s="638"/>
      <c r="D517" s="638"/>
      <c r="E517" s="638"/>
      <c r="F517" s="638"/>
      <c r="G517" s="638"/>
      <c r="H517" s="638"/>
      <c r="I517" s="638"/>
      <c r="J517" s="638"/>
      <c r="K517" s="638"/>
    </row>
    <row r="518" spans="1:11" s="38" customFormat="1" ht="79.5" customHeight="1" x14ac:dyDescent="0.25">
      <c r="A518" s="10">
        <v>169</v>
      </c>
      <c r="B518" s="64" t="s">
        <v>75</v>
      </c>
      <c r="C518" s="19" t="s">
        <v>14</v>
      </c>
      <c r="D518" s="17" t="s">
        <v>16</v>
      </c>
      <c r="E518" s="81">
        <v>105000</v>
      </c>
      <c r="F518" s="81">
        <v>104994</v>
      </c>
      <c r="G518" s="81">
        <f>F518/E518*100</f>
        <v>99.994285714285709</v>
      </c>
      <c r="H518" s="21">
        <v>100</v>
      </c>
      <c r="I518" s="82"/>
      <c r="J518" s="23" t="s">
        <v>330</v>
      </c>
      <c r="K518" s="81">
        <f>E519+E521+E523+E534+E536+E538+E566+E568+E570+E572</f>
        <v>225500</v>
      </c>
    </row>
    <row r="519" spans="1:11" s="38" customFormat="1" ht="21.75" customHeight="1" x14ac:dyDescent="0.25">
      <c r="A519" s="10"/>
      <c r="B519" s="83" t="s">
        <v>423</v>
      </c>
      <c r="C519" s="19"/>
      <c r="D519" s="19"/>
      <c r="E519" s="81">
        <v>105000</v>
      </c>
      <c r="F519" s="81">
        <v>104994</v>
      </c>
      <c r="G519" s="81">
        <f>F519/E519*100</f>
        <v>99.994285714285709</v>
      </c>
      <c r="H519" s="21"/>
      <c r="I519" s="82"/>
      <c r="J519" s="23"/>
      <c r="K519" s="19"/>
    </row>
    <row r="520" spans="1:11" s="38" customFormat="1" ht="84" customHeight="1" x14ac:dyDescent="0.25">
      <c r="A520" s="10">
        <v>170</v>
      </c>
      <c r="B520" s="64" t="s">
        <v>76</v>
      </c>
      <c r="C520" s="19" t="s">
        <v>14</v>
      </c>
      <c r="D520" s="17" t="s">
        <v>16</v>
      </c>
      <c r="E520" s="81">
        <v>23600</v>
      </c>
      <c r="F520" s="81">
        <v>23536.34</v>
      </c>
      <c r="G520" s="81">
        <f>F520/E520*100</f>
        <v>99.730254237288136</v>
      </c>
      <c r="H520" s="21">
        <v>100</v>
      </c>
      <c r="I520" s="82"/>
      <c r="J520" s="23" t="s">
        <v>330</v>
      </c>
      <c r="K520" s="19"/>
    </row>
    <row r="521" spans="1:11" s="38" customFormat="1" ht="17.25" customHeight="1" x14ac:dyDescent="0.25">
      <c r="A521" s="10"/>
      <c r="B521" s="83" t="s">
        <v>423</v>
      </c>
      <c r="C521" s="19"/>
      <c r="D521" s="19"/>
      <c r="E521" s="81">
        <v>23600</v>
      </c>
      <c r="F521" s="81">
        <v>23536.34</v>
      </c>
      <c r="G521" s="81">
        <f>F521/E521*100</f>
        <v>99.730254237288136</v>
      </c>
      <c r="H521" s="21"/>
      <c r="I521" s="82"/>
      <c r="J521" s="23"/>
      <c r="K521" s="53"/>
    </row>
    <row r="522" spans="1:11" s="38" customFormat="1" ht="130.5" customHeight="1" x14ac:dyDescent="0.25">
      <c r="A522" s="10">
        <v>171</v>
      </c>
      <c r="B522" s="64" t="s">
        <v>77</v>
      </c>
      <c r="C522" s="19" t="s">
        <v>14</v>
      </c>
      <c r="D522" s="17" t="s">
        <v>16</v>
      </c>
      <c r="E522" s="81">
        <v>19300</v>
      </c>
      <c r="F522" s="81">
        <v>19260</v>
      </c>
      <c r="G522" s="81">
        <f t="shared" ref="G522:G529" si="18">F522/E522*100</f>
        <v>99.792746113989637</v>
      </c>
      <c r="H522" s="21">
        <v>100</v>
      </c>
      <c r="I522" s="82"/>
      <c r="J522" s="23" t="s">
        <v>330</v>
      </c>
      <c r="K522" s="19"/>
    </row>
    <row r="523" spans="1:11" s="38" customFormat="1" ht="17.25" customHeight="1" x14ac:dyDescent="0.25">
      <c r="A523" s="10"/>
      <c r="B523" s="83" t="s">
        <v>423</v>
      </c>
      <c r="C523" s="19"/>
      <c r="D523" s="19"/>
      <c r="E523" s="81">
        <v>19300</v>
      </c>
      <c r="F523" s="81">
        <v>19260</v>
      </c>
      <c r="G523" s="81">
        <f t="shared" si="18"/>
        <v>99.792746113989637</v>
      </c>
      <c r="H523" s="21"/>
      <c r="I523" s="82"/>
      <c r="J523" s="82"/>
      <c r="K523" s="19"/>
    </row>
    <row r="524" spans="1:11" s="38" customFormat="1" ht="120.75" customHeight="1" x14ac:dyDescent="0.25">
      <c r="A524" s="10">
        <v>172</v>
      </c>
      <c r="B524" s="64" t="s">
        <v>78</v>
      </c>
      <c r="C524" s="19" t="s">
        <v>50</v>
      </c>
      <c r="D524" s="17" t="s">
        <v>16</v>
      </c>
      <c r="E524" s="81">
        <f>E525+E526</f>
        <v>7200</v>
      </c>
      <c r="F524" s="81">
        <f>F525+F526</f>
        <v>7200</v>
      </c>
      <c r="G524" s="81">
        <f>F524/E524*100</f>
        <v>100</v>
      </c>
      <c r="H524" s="21">
        <v>100</v>
      </c>
      <c r="I524" s="82"/>
      <c r="J524" s="23" t="s">
        <v>330</v>
      </c>
      <c r="K524" s="19"/>
    </row>
    <row r="525" spans="1:11" ht="17.25" customHeight="1" x14ac:dyDescent="0.25">
      <c r="A525" s="10"/>
      <c r="B525" s="83" t="s">
        <v>423</v>
      </c>
      <c r="C525" s="19"/>
      <c r="D525" s="19"/>
      <c r="E525" s="81">
        <v>4700</v>
      </c>
      <c r="F525" s="81">
        <v>4700</v>
      </c>
      <c r="G525" s="81">
        <f t="shared" si="18"/>
        <v>100</v>
      </c>
      <c r="H525" s="21"/>
      <c r="I525" s="82"/>
      <c r="J525" s="526">
        <f>F525+F577+F594+F597+F600+F603+F605+F608+F615+F617+F619+F621+F623+F625+F663+F630</f>
        <v>84288.6</v>
      </c>
      <c r="K525" s="19"/>
    </row>
    <row r="526" spans="1:11" ht="39.75" customHeight="1" x14ac:dyDescent="0.25">
      <c r="A526" s="10"/>
      <c r="B526" s="83" t="s">
        <v>424</v>
      </c>
      <c r="C526" s="19"/>
      <c r="D526" s="19"/>
      <c r="E526" s="81">
        <v>2500</v>
      </c>
      <c r="F526" s="81">
        <v>2500</v>
      </c>
      <c r="G526" s="81">
        <f t="shared" si="18"/>
        <v>100</v>
      </c>
      <c r="H526" s="21"/>
      <c r="I526" s="82"/>
      <c r="J526" s="23"/>
      <c r="K526" s="19"/>
    </row>
    <row r="527" spans="1:11" s="38" customFormat="1" ht="17.25" customHeight="1" x14ac:dyDescent="0.25">
      <c r="A527" s="10"/>
      <c r="B527" s="84" t="s">
        <v>54</v>
      </c>
      <c r="C527" s="19"/>
      <c r="D527" s="19"/>
      <c r="E527" s="85">
        <f>E528+E529</f>
        <v>155100</v>
      </c>
      <c r="F527" s="85">
        <f t="shared" ref="F527" si="19">F528+F529</f>
        <v>154990.34</v>
      </c>
      <c r="G527" s="85">
        <f t="shared" si="18"/>
        <v>99.9292972275951</v>
      </c>
      <c r="H527" s="21"/>
      <c r="I527" s="82"/>
      <c r="J527" s="23"/>
      <c r="K527" s="19"/>
    </row>
    <row r="528" spans="1:11" s="38" customFormat="1" ht="17.25" customHeight="1" x14ac:dyDescent="0.25">
      <c r="A528" s="10"/>
      <c r="B528" s="83" t="s">
        <v>423</v>
      </c>
      <c r="C528" s="19"/>
      <c r="D528" s="19"/>
      <c r="E528" s="81">
        <f>E519+E521+E523+E525</f>
        <v>152600</v>
      </c>
      <c r="F528" s="81">
        <f>F519+F521+F523+F525</f>
        <v>152490.34</v>
      </c>
      <c r="G528" s="81">
        <f t="shared" si="18"/>
        <v>99.928138925294888</v>
      </c>
      <c r="H528" s="21"/>
      <c r="I528" s="82"/>
      <c r="J528" s="23"/>
      <c r="K528" s="19"/>
    </row>
    <row r="529" spans="1:11" s="38" customFormat="1" ht="35.25" customHeight="1" x14ac:dyDescent="0.25">
      <c r="A529" s="10"/>
      <c r="B529" s="83" t="s">
        <v>424</v>
      </c>
      <c r="C529" s="19"/>
      <c r="D529" s="19"/>
      <c r="E529" s="81">
        <f>E526</f>
        <v>2500</v>
      </c>
      <c r="F529" s="81">
        <f>F526</f>
        <v>2500</v>
      </c>
      <c r="G529" s="81">
        <f t="shared" si="18"/>
        <v>100</v>
      </c>
      <c r="H529" s="21"/>
      <c r="I529" s="82"/>
      <c r="J529" s="82"/>
      <c r="K529" s="19"/>
    </row>
    <row r="530" spans="1:11" ht="17.25" customHeight="1" x14ac:dyDescent="0.25">
      <c r="A530" s="10"/>
      <c r="B530" s="638" t="s">
        <v>79</v>
      </c>
      <c r="C530" s="638"/>
      <c r="D530" s="638"/>
      <c r="E530" s="638"/>
      <c r="F530" s="638"/>
      <c r="G530" s="638"/>
      <c r="H530" s="638"/>
      <c r="I530" s="638"/>
      <c r="J530" s="638"/>
      <c r="K530" s="638"/>
    </row>
    <row r="531" spans="1:11" s="38" customFormat="1" ht="122.25" customHeight="1" x14ac:dyDescent="0.25">
      <c r="A531" s="10">
        <v>173</v>
      </c>
      <c r="B531" s="64" t="s">
        <v>80</v>
      </c>
      <c r="C531" s="19" t="s">
        <v>14</v>
      </c>
      <c r="D531" s="17" t="s">
        <v>16</v>
      </c>
      <c r="E531" s="81">
        <v>72200</v>
      </c>
      <c r="F531" s="81">
        <v>72115.100000000006</v>
      </c>
      <c r="G531" s="81">
        <f t="shared" ref="G531:G542" si="20">F531/E531*100</f>
        <v>99.882409972299186</v>
      </c>
      <c r="H531" s="21">
        <v>100</v>
      </c>
      <c r="I531" s="82"/>
      <c r="J531" s="23" t="s">
        <v>330</v>
      </c>
      <c r="K531" s="53"/>
    </row>
    <row r="532" spans="1:11" s="38" customFormat="1" ht="17.25" customHeight="1" x14ac:dyDescent="0.25">
      <c r="A532" s="10"/>
      <c r="B532" s="83" t="s">
        <v>423</v>
      </c>
      <c r="C532" s="19"/>
      <c r="D532" s="19"/>
      <c r="E532" s="81">
        <v>72200</v>
      </c>
      <c r="F532" s="81">
        <v>72115.100000000006</v>
      </c>
      <c r="G532" s="81">
        <f t="shared" si="20"/>
        <v>99.882409972299186</v>
      </c>
      <c r="H532" s="21"/>
      <c r="I532" s="86"/>
      <c r="J532" s="23"/>
      <c r="K532" s="53"/>
    </row>
    <row r="533" spans="1:11" s="38" customFormat="1" ht="109.5" customHeight="1" x14ac:dyDescent="0.25">
      <c r="A533" s="10">
        <v>174</v>
      </c>
      <c r="B533" s="64" t="s">
        <v>80</v>
      </c>
      <c r="C533" s="19" t="s">
        <v>14</v>
      </c>
      <c r="D533" s="17" t="s">
        <v>16</v>
      </c>
      <c r="E533" s="81">
        <v>15000</v>
      </c>
      <c r="F533" s="81">
        <v>14986.22</v>
      </c>
      <c r="G533" s="81">
        <f t="shared" si="20"/>
        <v>99.908133333333325</v>
      </c>
      <c r="H533" s="21">
        <v>100</v>
      </c>
      <c r="I533" s="82"/>
      <c r="J533" s="23" t="s">
        <v>330</v>
      </c>
      <c r="K533" s="53"/>
    </row>
    <row r="534" spans="1:11" s="38" customFormat="1" ht="17.25" customHeight="1" x14ac:dyDescent="0.25">
      <c r="A534" s="10"/>
      <c r="B534" s="83" t="s">
        <v>423</v>
      </c>
      <c r="C534" s="19"/>
      <c r="D534" s="19"/>
      <c r="E534" s="81">
        <v>15000</v>
      </c>
      <c r="F534" s="81">
        <v>14986.22</v>
      </c>
      <c r="G534" s="81">
        <f t="shared" si="20"/>
        <v>99.908133333333325</v>
      </c>
      <c r="H534" s="21"/>
      <c r="I534" s="86"/>
      <c r="J534" s="23"/>
      <c r="K534" s="53"/>
    </row>
    <row r="535" spans="1:11" s="38" customFormat="1" ht="65.25" customHeight="1" x14ac:dyDescent="0.25">
      <c r="A535" s="10">
        <v>175</v>
      </c>
      <c r="B535" s="64" t="s">
        <v>81</v>
      </c>
      <c r="C535" s="19" t="s">
        <v>14</v>
      </c>
      <c r="D535" s="17" t="s">
        <v>16</v>
      </c>
      <c r="E535" s="87">
        <v>10100</v>
      </c>
      <c r="F535" s="87">
        <v>9430.35</v>
      </c>
      <c r="G535" s="81">
        <f t="shared" si="20"/>
        <v>93.369801980198019</v>
      </c>
      <c r="H535" s="88">
        <v>100</v>
      </c>
      <c r="I535" s="82"/>
      <c r="J535" s="23" t="s">
        <v>330</v>
      </c>
      <c r="K535" s="53"/>
    </row>
    <row r="536" spans="1:11" s="38" customFormat="1" ht="17.25" customHeight="1" x14ac:dyDescent="0.25">
      <c r="A536" s="10"/>
      <c r="B536" s="83" t="s">
        <v>423</v>
      </c>
      <c r="C536" s="19"/>
      <c r="D536" s="89"/>
      <c r="E536" s="87">
        <v>10100</v>
      </c>
      <c r="F536" s="87">
        <v>9430.35</v>
      </c>
      <c r="G536" s="81">
        <f t="shared" si="20"/>
        <v>93.369801980198019</v>
      </c>
      <c r="H536" s="88"/>
      <c r="I536" s="86"/>
      <c r="J536" s="23"/>
      <c r="K536" s="53"/>
    </row>
    <row r="537" spans="1:11" s="38" customFormat="1" ht="88.5" customHeight="1" x14ac:dyDescent="0.25">
      <c r="A537" s="10">
        <v>176</v>
      </c>
      <c r="B537" s="90" t="s">
        <v>82</v>
      </c>
      <c r="C537" s="19" t="s">
        <v>14</v>
      </c>
      <c r="D537" s="17" t="s">
        <v>16</v>
      </c>
      <c r="E537" s="91">
        <v>7500</v>
      </c>
      <c r="F537" s="91">
        <v>7500</v>
      </c>
      <c r="G537" s="81">
        <f t="shared" si="20"/>
        <v>100</v>
      </c>
      <c r="H537" s="92">
        <v>100</v>
      </c>
      <c r="I537" s="93"/>
      <c r="J537" s="23" t="s">
        <v>330</v>
      </c>
      <c r="K537" s="53"/>
    </row>
    <row r="538" spans="1:11" s="38" customFormat="1" ht="17.25" customHeight="1" x14ac:dyDescent="0.25">
      <c r="A538" s="10"/>
      <c r="B538" s="83" t="s">
        <v>423</v>
      </c>
      <c r="C538" s="19"/>
      <c r="D538" s="94"/>
      <c r="E538" s="91">
        <v>7500</v>
      </c>
      <c r="F538" s="91">
        <v>7500</v>
      </c>
      <c r="G538" s="81">
        <f t="shared" si="20"/>
        <v>100</v>
      </c>
      <c r="H538" s="92"/>
      <c r="I538" s="93"/>
      <c r="J538" s="93"/>
      <c r="K538" s="53"/>
    </row>
    <row r="539" spans="1:11" s="38" customFormat="1" ht="105" customHeight="1" x14ac:dyDescent="0.25">
      <c r="A539" s="10">
        <v>177</v>
      </c>
      <c r="B539" s="90" t="s">
        <v>83</v>
      </c>
      <c r="C539" s="19" t="s">
        <v>14</v>
      </c>
      <c r="D539" s="17" t="s">
        <v>16</v>
      </c>
      <c r="E539" s="95">
        <v>241900</v>
      </c>
      <c r="F539" s="95">
        <v>88373.57</v>
      </c>
      <c r="G539" s="81">
        <f t="shared" si="20"/>
        <v>36.533100454733365</v>
      </c>
      <c r="H539" s="96">
        <v>100</v>
      </c>
      <c r="I539" s="17" t="s">
        <v>337</v>
      </c>
      <c r="J539" s="23" t="s">
        <v>330</v>
      </c>
      <c r="K539" s="53"/>
    </row>
    <row r="540" spans="1:11" s="38" customFormat="1" ht="17.25" customHeight="1" x14ac:dyDescent="0.25">
      <c r="A540" s="10"/>
      <c r="B540" s="83" t="s">
        <v>423</v>
      </c>
      <c r="C540" s="19"/>
      <c r="D540" s="19"/>
      <c r="E540" s="95">
        <v>241900</v>
      </c>
      <c r="F540" s="95">
        <v>88373.57</v>
      </c>
      <c r="G540" s="81">
        <f t="shared" si="20"/>
        <v>36.533100454733365</v>
      </c>
      <c r="H540" s="96"/>
      <c r="I540" s="97"/>
      <c r="J540" s="98"/>
      <c r="K540" s="53"/>
    </row>
    <row r="541" spans="1:11" s="38" customFormat="1" ht="17.25" customHeight="1" x14ac:dyDescent="0.25">
      <c r="A541" s="10"/>
      <c r="B541" s="84" t="s">
        <v>54</v>
      </c>
      <c r="C541" s="19"/>
      <c r="D541" s="19"/>
      <c r="E541" s="85">
        <f>E539+E537+E535+E533+E531</f>
        <v>346700</v>
      </c>
      <c r="F541" s="85">
        <f>F539+F537+F535+F533+F531</f>
        <v>192405.24000000002</v>
      </c>
      <c r="G541" s="85">
        <f t="shared" si="20"/>
        <v>55.496175367753111</v>
      </c>
      <c r="H541" s="99"/>
      <c r="I541" s="100"/>
      <c r="J541" s="100"/>
      <c r="K541" s="53"/>
    </row>
    <row r="542" spans="1:11" s="38" customFormat="1" ht="17.25" customHeight="1" x14ac:dyDescent="0.25">
      <c r="A542" s="10"/>
      <c r="B542" s="83" t="s">
        <v>423</v>
      </c>
      <c r="C542" s="19"/>
      <c r="D542" s="19"/>
      <c r="E542" s="81">
        <f>E540+E538+E536+E534+E532</f>
        <v>346700</v>
      </c>
      <c r="F542" s="81">
        <f>F540+F538+F536+F534+F532</f>
        <v>192405.24000000002</v>
      </c>
      <c r="G542" s="81">
        <f t="shared" si="20"/>
        <v>55.496175367753111</v>
      </c>
      <c r="H542" s="99"/>
      <c r="I542" s="100"/>
      <c r="J542" s="100"/>
      <c r="K542" s="53"/>
    </row>
    <row r="543" spans="1:11" ht="19.5" customHeight="1" x14ac:dyDescent="0.25">
      <c r="A543" s="638" t="s">
        <v>84</v>
      </c>
      <c r="B543" s="638"/>
      <c r="C543" s="638"/>
      <c r="D543" s="638"/>
      <c r="E543" s="638"/>
      <c r="F543" s="638"/>
      <c r="G543" s="638"/>
      <c r="H543" s="638"/>
      <c r="I543" s="638"/>
      <c r="J543" s="638"/>
      <c r="K543" s="638"/>
    </row>
    <row r="544" spans="1:11" s="38" customFormat="1" ht="82.5" customHeight="1" x14ac:dyDescent="0.25">
      <c r="A544" s="10">
        <v>178</v>
      </c>
      <c r="B544" s="64" t="s">
        <v>85</v>
      </c>
      <c r="C544" s="19" t="s">
        <v>14</v>
      </c>
      <c r="D544" s="17" t="s">
        <v>16</v>
      </c>
      <c r="E544" s="81">
        <v>5000</v>
      </c>
      <c r="F544" s="81">
        <v>5000</v>
      </c>
      <c r="G544" s="81">
        <f t="shared" ref="G544:G551" si="21">F544/E544*100</f>
        <v>100</v>
      </c>
      <c r="H544" s="96">
        <v>100</v>
      </c>
      <c r="I544" s="100"/>
      <c r="J544" s="23" t="s">
        <v>330</v>
      </c>
      <c r="K544" s="53"/>
    </row>
    <row r="545" spans="1:11" s="38" customFormat="1" ht="24.75" customHeight="1" x14ac:dyDescent="0.25">
      <c r="A545" s="10"/>
      <c r="B545" s="83" t="s">
        <v>423</v>
      </c>
      <c r="C545" s="19"/>
      <c r="D545" s="19"/>
      <c r="E545" s="81">
        <v>5000</v>
      </c>
      <c r="F545" s="81">
        <v>5000</v>
      </c>
      <c r="G545" s="81">
        <f t="shared" si="21"/>
        <v>100</v>
      </c>
      <c r="H545" s="96"/>
      <c r="I545" s="100"/>
      <c r="J545" s="23"/>
      <c r="K545" s="53"/>
    </row>
    <row r="546" spans="1:11" s="38" customFormat="1" ht="91.5" customHeight="1" x14ac:dyDescent="0.25">
      <c r="A546" s="10">
        <v>179</v>
      </c>
      <c r="B546" s="64" t="s">
        <v>86</v>
      </c>
      <c r="C546" s="19" t="s">
        <v>14</v>
      </c>
      <c r="D546" s="17" t="s">
        <v>16</v>
      </c>
      <c r="E546" s="81">
        <v>125362.2</v>
      </c>
      <c r="F546" s="81">
        <v>125362.2</v>
      </c>
      <c r="G546" s="81">
        <f t="shared" si="21"/>
        <v>100</v>
      </c>
      <c r="H546" s="96">
        <v>100</v>
      </c>
      <c r="I546" s="100"/>
      <c r="J546" s="23" t="s">
        <v>330</v>
      </c>
      <c r="K546" s="527">
        <f>E544+E547+E549+E555+E557+E646+E653+E655</f>
        <v>181662.2</v>
      </c>
    </row>
    <row r="547" spans="1:11" s="38" customFormat="1" ht="17.25" customHeight="1" x14ac:dyDescent="0.25">
      <c r="A547" s="10"/>
      <c r="B547" s="83" t="s">
        <v>423</v>
      </c>
      <c r="C547" s="19"/>
      <c r="D547" s="19"/>
      <c r="E547" s="81">
        <v>125362.2</v>
      </c>
      <c r="F547" s="81">
        <v>125362.2</v>
      </c>
      <c r="G547" s="81">
        <f t="shared" si="21"/>
        <v>100</v>
      </c>
      <c r="H547" s="96"/>
      <c r="I547" s="100"/>
      <c r="J547" s="23"/>
      <c r="K547" s="53"/>
    </row>
    <row r="548" spans="1:11" s="38" customFormat="1" ht="49.5" customHeight="1" x14ac:dyDescent="0.25">
      <c r="A548" s="10">
        <v>180</v>
      </c>
      <c r="B548" s="64" t="s">
        <v>87</v>
      </c>
      <c r="C548" s="19" t="s">
        <v>14</v>
      </c>
      <c r="D548" s="17" t="s">
        <v>16</v>
      </c>
      <c r="E548" s="81">
        <v>8600</v>
      </c>
      <c r="F548" s="81">
        <v>8600</v>
      </c>
      <c r="G548" s="81">
        <f t="shared" si="21"/>
        <v>100</v>
      </c>
      <c r="H548" s="96">
        <v>100</v>
      </c>
      <c r="I548" s="100"/>
      <c r="J548" s="23" t="s">
        <v>330</v>
      </c>
      <c r="K548" s="53"/>
    </row>
    <row r="549" spans="1:11" s="38" customFormat="1" ht="17.25" customHeight="1" x14ac:dyDescent="0.25">
      <c r="A549" s="10"/>
      <c r="B549" s="83" t="s">
        <v>423</v>
      </c>
      <c r="C549" s="19"/>
      <c r="D549" s="19"/>
      <c r="E549" s="81">
        <v>8600</v>
      </c>
      <c r="F549" s="81">
        <v>8600</v>
      </c>
      <c r="G549" s="81">
        <f t="shared" si="21"/>
        <v>100</v>
      </c>
      <c r="H549" s="96"/>
      <c r="I549" s="100"/>
      <c r="J549" s="100"/>
      <c r="K549" s="53"/>
    </row>
    <row r="550" spans="1:11" s="38" customFormat="1" ht="17.25" customHeight="1" x14ac:dyDescent="0.25">
      <c r="A550" s="10"/>
      <c r="B550" s="84" t="s">
        <v>54</v>
      </c>
      <c r="C550" s="19"/>
      <c r="D550" s="19"/>
      <c r="E550" s="85">
        <f>E545+E547+E549</f>
        <v>138962.20000000001</v>
      </c>
      <c r="F550" s="85">
        <f>F545+F547+F549</f>
        <v>138962.20000000001</v>
      </c>
      <c r="G550" s="85">
        <f t="shared" si="21"/>
        <v>100</v>
      </c>
      <c r="H550" s="96"/>
      <c r="I550" s="100"/>
      <c r="J550" s="100"/>
      <c r="K550" s="53"/>
    </row>
    <row r="551" spans="1:11" s="38" customFormat="1" ht="17.25" customHeight="1" x14ac:dyDescent="0.25">
      <c r="A551" s="10"/>
      <c r="B551" s="83" t="s">
        <v>423</v>
      </c>
      <c r="C551" s="19"/>
      <c r="D551" s="19"/>
      <c r="E551" s="81">
        <f>E545+E547+E549</f>
        <v>138962.20000000001</v>
      </c>
      <c r="F551" s="81">
        <f>F545+F547+F549</f>
        <v>138962.20000000001</v>
      </c>
      <c r="G551" s="81">
        <f t="shared" si="21"/>
        <v>100</v>
      </c>
      <c r="H551" s="96"/>
      <c r="I551" s="100"/>
      <c r="J551" s="100"/>
      <c r="K551" s="53"/>
    </row>
    <row r="552" spans="1:11" ht="17.25" customHeight="1" x14ac:dyDescent="0.25">
      <c r="A552" s="10"/>
      <c r="B552" s="24"/>
      <c r="C552" s="12"/>
      <c r="D552" s="12"/>
      <c r="E552" s="20"/>
      <c r="F552" s="20"/>
      <c r="G552" s="20"/>
      <c r="H552" s="13"/>
      <c r="I552" s="14"/>
      <c r="J552" s="14"/>
      <c r="K552" s="14"/>
    </row>
    <row r="553" spans="1:11" ht="19.5" customHeight="1" x14ac:dyDescent="0.25">
      <c r="A553" s="638" t="s">
        <v>88</v>
      </c>
      <c r="B553" s="638"/>
      <c r="C553" s="638"/>
      <c r="D553" s="638"/>
      <c r="E553" s="638"/>
      <c r="F553" s="638"/>
      <c r="G553" s="638"/>
      <c r="H553" s="638"/>
      <c r="I553" s="638"/>
      <c r="J553" s="638"/>
      <c r="K553" s="638"/>
    </row>
    <row r="554" spans="1:11" s="38" customFormat="1" ht="128.25" customHeight="1" x14ac:dyDescent="0.25">
      <c r="A554" s="10">
        <v>181</v>
      </c>
      <c r="B554" s="64" t="s">
        <v>89</v>
      </c>
      <c r="C554" s="19" t="s">
        <v>14</v>
      </c>
      <c r="D554" s="17" t="s">
        <v>16</v>
      </c>
      <c r="E554" s="81">
        <v>2100</v>
      </c>
      <c r="F554" s="81">
        <v>2100</v>
      </c>
      <c r="G554" s="81">
        <f t="shared" ref="G554:G555" si="22">F554/E554*100</f>
        <v>100</v>
      </c>
      <c r="H554" s="96">
        <v>100</v>
      </c>
      <c r="I554" s="101"/>
      <c r="J554" s="23" t="s">
        <v>330</v>
      </c>
      <c r="K554" s="53"/>
    </row>
    <row r="555" spans="1:11" s="38" customFormat="1" ht="17.25" customHeight="1" x14ac:dyDescent="0.25">
      <c r="A555" s="10"/>
      <c r="B555" s="83" t="s">
        <v>423</v>
      </c>
      <c r="C555" s="19"/>
      <c r="D555" s="19"/>
      <c r="E555" s="81">
        <v>2100</v>
      </c>
      <c r="F555" s="81">
        <v>2100</v>
      </c>
      <c r="G555" s="81">
        <f t="shared" si="22"/>
        <v>100</v>
      </c>
      <c r="H555" s="96"/>
      <c r="I555" s="101"/>
      <c r="J555" s="23"/>
      <c r="K555" s="53"/>
    </row>
    <row r="556" spans="1:11" s="38" customFormat="1" ht="72.75" customHeight="1" x14ac:dyDescent="0.25">
      <c r="A556" s="10">
        <v>182</v>
      </c>
      <c r="B556" s="64" t="s">
        <v>90</v>
      </c>
      <c r="C556" s="19" t="s">
        <v>14</v>
      </c>
      <c r="D556" s="17" t="s">
        <v>16</v>
      </c>
      <c r="E556" s="81">
        <v>2300</v>
      </c>
      <c r="F556" s="81">
        <v>2300</v>
      </c>
      <c r="G556" s="81">
        <f>F556/E556*100</f>
        <v>100</v>
      </c>
      <c r="H556" s="21">
        <v>100</v>
      </c>
      <c r="I556" s="102"/>
      <c r="J556" s="23" t="s">
        <v>330</v>
      </c>
      <c r="K556" s="53"/>
    </row>
    <row r="557" spans="1:11" s="38" customFormat="1" ht="17.25" customHeight="1" x14ac:dyDescent="0.25">
      <c r="A557" s="10"/>
      <c r="B557" s="24" t="s">
        <v>423</v>
      </c>
      <c r="C557" s="17"/>
      <c r="D557" s="17"/>
      <c r="E557" s="103">
        <v>2300</v>
      </c>
      <c r="F557" s="103">
        <v>2300</v>
      </c>
      <c r="G557" s="103">
        <f>F557/E557*100</f>
        <v>100</v>
      </c>
      <c r="H557" s="27"/>
      <c r="I557" s="59"/>
      <c r="J557" s="23"/>
      <c r="K557" s="53"/>
    </row>
    <row r="558" spans="1:11" s="38" customFormat="1" ht="81" customHeight="1" x14ac:dyDescent="0.25">
      <c r="A558" s="10">
        <v>183</v>
      </c>
      <c r="B558" s="18" t="s">
        <v>91</v>
      </c>
      <c r="C558" s="17" t="s">
        <v>92</v>
      </c>
      <c r="D558" s="17" t="s">
        <v>16</v>
      </c>
      <c r="E558" s="103">
        <v>4800</v>
      </c>
      <c r="F558" s="103">
        <v>4800</v>
      </c>
      <c r="G558" s="103">
        <f t="shared" ref="G558:G563" si="23">F558/E558*100</f>
        <v>100</v>
      </c>
      <c r="H558" s="27">
        <v>100</v>
      </c>
      <c r="I558" s="59"/>
      <c r="J558" s="23" t="s">
        <v>330</v>
      </c>
      <c r="K558" s="53"/>
    </row>
    <row r="559" spans="1:11" s="38" customFormat="1" ht="17.25" customHeight="1" x14ac:dyDescent="0.25">
      <c r="A559" s="10"/>
      <c r="B559" s="83" t="s">
        <v>423</v>
      </c>
      <c r="C559" s="17"/>
      <c r="D559" s="17"/>
      <c r="E559" s="103">
        <v>4800</v>
      </c>
      <c r="F559" s="103">
        <v>4800</v>
      </c>
      <c r="G559" s="103">
        <f t="shared" si="23"/>
        <v>100</v>
      </c>
      <c r="H559" s="27"/>
      <c r="I559" s="59"/>
      <c r="J559" s="23"/>
      <c r="K559" s="53"/>
    </row>
    <row r="560" spans="1:11" s="38" customFormat="1" ht="85.5" customHeight="1" x14ac:dyDescent="0.25">
      <c r="A560" s="10">
        <v>184</v>
      </c>
      <c r="B560" s="18" t="s">
        <v>93</v>
      </c>
      <c r="C560" s="17" t="s">
        <v>92</v>
      </c>
      <c r="D560" s="17" t="s">
        <v>16</v>
      </c>
      <c r="E560" s="103">
        <v>4700</v>
      </c>
      <c r="F560" s="103">
        <v>4700</v>
      </c>
      <c r="G560" s="103">
        <f t="shared" si="23"/>
        <v>100</v>
      </c>
      <c r="H560" s="27">
        <v>100</v>
      </c>
      <c r="I560" s="59"/>
      <c r="J560" s="23" t="s">
        <v>330</v>
      </c>
      <c r="K560" s="53"/>
    </row>
    <row r="561" spans="1:11" s="38" customFormat="1" ht="17.25" customHeight="1" x14ac:dyDescent="0.25">
      <c r="A561" s="10"/>
      <c r="B561" s="24" t="s">
        <v>423</v>
      </c>
      <c r="C561" s="17"/>
      <c r="D561" s="17"/>
      <c r="E561" s="103">
        <v>4700</v>
      </c>
      <c r="F561" s="103">
        <v>4700</v>
      </c>
      <c r="G561" s="103">
        <f t="shared" si="23"/>
        <v>100</v>
      </c>
      <c r="H561" s="27"/>
      <c r="I561" s="59"/>
      <c r="J561" s="104"/>
      <c r="K561" s="53"/>
    </row>
    <row r="562" spans="1:11" s="38" customFormat="1" ht="17.25" customHeight="1" x14ac:dyDescent="0.25">
      <c r="A562" s="10"/>
      <c r="B562" s="28" t="s">
        <v>54</v>
      </c>
      <c r="C562" s="17"/>
      <c r="D562" s="17"/>
      <c r="E562" s="105">
        <f>E555+E557+E559+E561</f>
        <v>13900</v>
      </c>
      <c r="F562" s="105">
        <f>F555+F557+F559+F561</f>
        <v>13900</v>
      </c>
      <c r="G562" s="105">
        <f t="shared" si="23"/>
        <v>100</v>
      </c>
      <c r="H562" s="27"/>
      <c r="I562" s="59"/>
      <c r="J562" s="104"/>
      <c r="K562" s="53"/>
    </row>
    <row r="563" spans="1:11" s="38" customFormat="1" ht="17.25" customHeight="1" x14ac:dyDescent="0.25">
      <c r="A563" s="10"/>
      <c r="B563" s="24" t="s">
        <v>423</v>
      </c>
      <c r="C563" s="17"/>
      <c r="D563" s="17"/>
      <c r="E563" s="103">
        <f>E555+E557+E559+E561</f>
        <v>13900</v>
      </c>
      <c r="F563" s="103">
        <f>F555+F557+F559+F561</f>
        <v>13900</v>
      </c>
      <c r="G563" s="103">
        <f t="shared" si="23"/>
        <v>100</v>
      </c>
      <c r="H563" s="27"/>
      <c r="I563" s="59"/>
      <c r="J563" s="104"/>
      <c r="K563" s="53"/>
    </row>
    <row r="564" spans="1:11" ht="17.25" customHeight="1" x14ac:dyDescent="0.25">
      <c r="A564" s="638" t="s">
        <v>94</v>
      </c>
      <c r="B564" s="638"/>
      <c r="C564" s="638"/>
      <c r="D564" s="638"/>
      <c r="E564" s="638"/>
      <c r="F564" s="638"/>
      <c r="G564" s="638"/>
      <c r="H564" s="638"/>
      <c r="I564" s="638"/>
      <c r="J564" s="638"/>
      <c r="K564" s="638"/>
    </row>
    <row r="565" spans="1:11" s="38" customFormat="1" ht="50.25" customHeight="1" x14ac:dyDescent="0.25">
      <c r="A565" s="10">
        <v>185</v>
      </c>
      <c r="B565" s="64" t="s">
        <v>95</v>
      </c>
      <c r="C565" s="19" t="s">
        <v>14</v>
      </c>
      <c r="D565" s="17" t="s">
        <v>16</v>
      </c>
      <c r="E565" s="81">
        <v>1100</v>
      </c>
      <c r="F565" s="81">
        <v>1032.8699999999999</v>
      </c>
      <c r="G565" s="81">
        <f t="shared" ref="G565:G572" si="24">F565/E565*100</f>
        <v>93.897272727272721</v>
      </c>
      <c r="H565" s="21">
        <v>100</v>
      </c>
      <c r="I565" s="19"/>
      <c r="J565" s="23" t="s">
        <v>330</v>
      </c>
      <c r="K565" s="53"/>
    </row>
    <row r="566" spans="1:11" s="38" customFormat="1" ht="50.25" customHeight="1" x14ac:dyDescent="0.25">
      <c r="A566" s="10"/>
      <c r="B566" s="83" t="s">
        <v>423</v>
      </c>
      <c r="C566" s="19"/>
      <c r="D566" s="19"/>
      <c r="E566" s="81">
        <v>1100</v>
      </c>
      <c r="F566" s="81">
        <v>1032.8699999999999</v>
      </c>
      <c r="G566" s="81">
        <f t="shared" si="24"/>
        <v>93.897272727272721</v>
      </c>
      <c r="H566" s="21"/>
      <c r="I566" s="81"/>
      <c r="J566" s="23"/>
      <c r="K566" s="53"/>
    </row>
    <row r="567" spans="1:11" s="38" customFormat="1" ht="102.75" customHeight="1" x14ac:dyDescent="0.25">
      <c r="A567" s="10">
        <v>186</v>
      </c>
      <c r="B567" s="64" t="s">
        <v>96</v>
      </c>
      <c r="C567" s="19" t="s">
        <v>14</v>
      </c>
      <c r="D567" s="17" t="s">
        <v>16</v>
      </c>
      <c r="E567" s="81">
        <v>4500</v>
      </c>
      <c r="F567" s="81">
        <v>4464.3</v>
      </c>
      <c r="G567" s="81">
        <f t="shared" si="24"/>
        <v>99.206666666666663</v>
      </c>
      <c r="H567" s="21">
        <v>100</v>
      </c>
      <c r="I567" s="19"/>
      <c r="J567" s="23" t="s">
        <v>330</v>
      </c>
      <c r="K567" s="53"/>
    </row>
    <row r="568" spans="1:11" s="38" customFormat="1" ht="50.25" customHeight="1" x14ac:dyDescent="0.25">
      <c r="A568" s="10"/>
      <c r="B568" s="83" t="s">
        <v>423</v>
      </c>
      <c r="C568" s="19"/>
      <c r="D568" s="19"/>
      <c r="E568" s="81">
        <v>4500</v>
      </c>
      <c r="F568" s="81">
        <v>4464.3</v>
      </c>
      <c r="G568" s="81">
        <f t="shared" si="24"/>
        <v>99.206666666666663</v>
      </c>
      <c r="H568" s="21"/>
      <c r="I568" s="19"/>
      <c r="J568" s="23"/>
      <c r="K568" s="53"/>
    </row>
    <row r="569" spans="1:11" s="38" customFormat="1" ht="100.5" customHeight="1" x14ac:dyDescent="0.25">
      <c r="A569" s="10">
        <v>187</v>
      </c>
      <c r="B569" s="64" t="s">
        <v>97</v>
      </c>
      <c r="C569" s="19" t="s">
        <v>14</v>
      </c>
      <c r="D569" s="17" t="s">
        <v>16</v>
      </c>
      <c r="E569" s="81">
        <v>9400</v>
      </c>
      <c r="F569" s="81">
        <v>9336.19</v>
      </c>
      <c r="G569" s="81">
        <f t="shared" si="24"/>
        <v>99.321170212765963</v>
      </c>
      <c r="H569" s="21">
        <v>100</v>
      </c>
      <c r="I569" s="19"/>
      <c r="J569" s="23" t="s">
        <v>330</v>
      </c>
      <c r="K569" s="53"/>
    </row>
    <row r="570" spans="1:11" s="38" customFormat="1" ht="50.25" customHeight="1" x14ac:dyDescent="0.25">
      <c r="A570" s="10"/>
      <c r="B570" s="83" t="s">
        <v>423</v>
      </c>
      <c r="C570" s="19"/>
      <c r="D570" s="19"/>
      <c r="E570" s="81">
        <v>9400</v>
      </c>
      <c r="F570" s="81">
        <v>9336.19</v>
      </c>
      <c r="G570" s="81">
        <f t="shared" si="24"/>
        <v>99.321170212765963</v>
      </c>
      <c r="H570" s="21"/>
      <c r="I570" s="19"/>
      <c r="J570" s="23"/>
      <c r="K570" s="53"/>
    </row>
    <row r="571" spans="1:11" s="38" customFormat="1" ht="50.25" customHeight="1" x14ac:dyDescent="0.25">
      <c r="A571" s="10">
        <v>188</v>
      </c>
      <c r="B571" s="64" t="s">
        <v>98</v>
      </c>
      <c r="C571" s="19" t="s">
        <v>14</v>
      </c>
      <c r="D571" s="17" t="s">
        <v>16</v>
      </c>
      <c r="E571" s="81">
        <v>30000</v>
      </c>
      <c r="F571" s="81">
        <v>22891</v>
      </c>
      <c r="G571" s="81">
        <f t="shared" si="24"/>
        <v>76.303333333333327</v>
      </c>
      <c r="H571" s="21">
        <v>100</v>
      </c>
      <c r="I571" s="64" t="s">
        <v>425</v>
      </c>
      <c r="J571" s="23" t="s">
        <v>330</v>
      </c>
      <c r="K571" s="53"/>
    </row>
    <row r="572" spans="1:11" s="38" customFormat="1" ht="28.5" customHeight="1" x14ac:dyDescent="0.25">
      <c r="A572" s="10"/>
      <c r="B572" s="83" t="s">
        <v>423</v>
      </c>
      <c r="C572" s="19"/>
      <c r="D572" s="19"/>
      <c r="E572" s="81">
        <v>30000</v>
      </c>
      <c r="F572" s="81">
        <v>22891</v>
      </c>
      <c r="G572" s="81">
        <f t="shared" si="24"/>
        <v>76.303333333333327</v>
      </c>
      <c r="H572" s="21"/>
      <c r="I572" s="19"/>
      <c r="J572" s="102"/>
      <c r="K572" s="53"/>
    </row>
    <row r="573" spans="1:11" s="38" customFormat="1" ht="30" customHeight="1" x14ac:dyDescent="0.25">
      <c r="A573" s="10"/>
      <c r="B573" s="84" t="s">
        <v>54</v>
      </c>
      <c r="C573" s="19"/>
      <c r="D573" s="19"/>
      <c r="E573" s="85">
        <f>E565+E567+E569+E571</f>
        <v>45000</v>
      </c>
      <c r="F573" s="85">
        <f>F565+F567+F569+F571</f>
        <v>37724.36</v>
      </c>
      <c r="G573" s="85">
        <f>F573/E573*100</f>
        <v>83.831911111111111</v>
      </c>
      <c r="H573" s="21">
        <v>100</v>
      </c>
      <c r="I573" s="102"/>
      <c r="J573" s="102"/>
      <c r="K573" s="53"/>
    </row>
    <row r="574" spans="1:11" s="38" customFormat="1" ht="21" customHeight="1" x14ac:dyDescent="0.25">
      <c r="A574" s="10"/>
      <c r="B574" s="83" t="s">
        <v>423</v>
      </c>
      <c r="C574" s="19"/>
      <c r="D574" s="19"/>
      <c r="E574" s="81">
        <f>E566+E568+E570+E572</f>
        <v>45000</v>
      </c>
      <c r="F574" s="81">
        <f>F566+F568+F570+F572</f>
        <v>37724.36</v>
      </c>
      <c r="G574" s="81">
        <f>F574/E574*100</f>
        <v>83.831911111111111</v>
      </c>
      <c r="H574" s="21"/>
      <c r="I574" s="102"/>
      <c r="J574" s="102"/>
      <c r="K574" s="53"/>
    </row>
    <row r="575" spans="1:11" ht="17.25" customHeight="1" x14ac:dyDescent="0.25">
      <c r="A575" s="638" t="s">
        <v>99</v>
      </c>
      <c r="B575" s="638"/>
      <c r="C575" s="638"/>
      <c r="D575" s="638"/>
      <c r="E575" s="638"/>
      <c r="F575" s="638"/>
      <c r="G575" s="638"/>
      <c r="H575" s="638"/>
      <c r="I575" s="638"/>
      <c r="J575" s="638"/>
      <c r="K575" s="638"/>
    </row>
    <row r="576" spans="1:11" s="38" customFormat="1" ht="48.75" customHeight="1" x14ac:dyDescent="0.25">
      <c r="A576" s="10">
        <v>189</v>
      </c>
      <c r="B576" s="64" t="s">
        <v>100</v>
      </c>
      <c r="C576" s="19" t="s">
        <v>50</v>
      </c>
      <c r="D576" s="17" t="s">
        <v>16</v>
      </c>
      <c r="E576" s="81">
        <v>3600</v>
      </c>
      <c r="F576" s="81">
        <v>3600</v>
      </c>
      <c r="G576" s="81">
        <f t="shared" ref="G576:G577" si="25">F576/E576*100</f>
        <v>100</v>
      </c>
      <c r="H576" s="21">
        <v>100</v>
      </c>
      <c r="I576" s="102"/>
      <c r="J576" s="23" t="s">
        <v>330</v>
      </c>
      <c r="K576" s="53"/>
    </row>
    <row r="577" spans="1:11" s="38" customFormat="1" ht="17.25" customHeight="1" x14ac:dyDescent="0.25">
      <c r="A577" s="10"/>
      <c r="B577" s="83" t="s">
        <v>423</v>
      </c>
      <c r="C577" s="19"/>
      <c r="D577" s="19"/>
      <c r="E577" s="81">
        <v>3600</v>
      </c>
      <c r="F577" s="81">
        <v>3600</v>
      </c>
      <c r="G577" s="81">
        <f t="shared" si="25"/>
        <v>100</v>
      </c>
      <c r="H577" s="21"/>
      <c r="I577" s="102"/>
      <c r="J577" s="106"/>
      <c r="K577" s="53"/>
    </row>
    <row r="578" spans="1:11" s="38" customFormat="1" ht="17.25" customHeight="1" x14ac:dyDescent="0.25">
      <c r="A578" s="10"/>
      <c r="B578" s="84" t="s">
        <v>54</v>
      </c>
      <c r="C578" s="19"/>
      <c r="D578" s="19"/>
      <c r="E578" s="85">
        <f>E576</f>
        <v>3600</v>
      </c>
      <c r="F578" s="85">
        <f t="shared" ref="F578:G579" si="26">F576</f>
        <v>3600</v>
      </c>
      <c r="G578" s="85">
        <f t="shared" si="26"/>
        <v>100</v>
      </c>
      <c r="H578" s="21"/>
      <c r="I578" s="102"/>
      <c r="J578" s="106"/>
      <c r="K578" s="53"/>
    </row>
    <row r="579" spans="1:11" s="38" customFormat="1" ht="17.25" customHeight="1" x14ac:dyDescent="0.25">
      <c r="A579" s="10"/>
      <c r="B579" s="83" t="s">
        <v>423</v>
      </c>
      <c r="C579" s="19"/>
      <c r="D579" s="19"/>
      <c r="E579" s="81">
        <f>E577</f>
        <v>3600</v>
      </c>
      <c r="F579" s="81">
        <f t="shared" si="26"/>
        <v>3600</v>
      </c>
      <c r="G579" s="81">
        <f t="shared" si="26"/>
        <v>100</v>
      </c>
      <c r="H579" s="21"/>
      <c r="I579" s="102"/>
      <c r="J579" s="106"/>
      <c r="K579" s="53"/>
    </row>
    <row r="580" spans="1:11" ht="18.75" customHeight="1" x14ac:dyDescent="0.25">
      <c r="A580" s="638" t="s">
        <v>101</v>
      </c>
      <c r="B580" s="638"/>
      <c r="C580" s="638"/>
      <c r="D580" s="638"/>
      <c r="E580" s="638"/>
      <c r="F580" s="638"/>
      <c r="G580" s="638"/>
      <c r="H580" s="638"/>
      <c r="I580" s="638"/>
      <c r="J580" s="638"/>
      <c r="K580" s="638"/>
    </row>
    <row r="581" spans="1:11" s="38" customFormat="1" ht="80.25" customHeight="1" x14ac:dyDescent="0.25">
      <c r="A581" s="10">
        <v>190</v>
      </c>
      <c r="B581" s="18" t="s">
        <v>102</v>
      </c>
      <c r="C581" s="17" t="s">
        <v>103</v>
      </c>
      <c r="D581" s="17" t="s">
        <v>16</v>
      </c>
      <c r="E581" s="103">
        <v>6600</v>
      </c>
      <c r="F581" s="103">
        <v>6600</v>
      </c>
      <c r="G581" s="103">
        <f>F581/E581*100</f>
        <v>100</v>
      </c>
      <c r="H581" s="27">
        <v>100</v>
      </c>
      <c r="I581" s="59"/>
      <c r="J581" s="23" t="s">
        <v>330</v>
      </c>
      <c r="K581" s="53"/>
    </row>
    <row r="582" spans="1:11" s="38" customFormat="1" ht="17.25" customHeight="1" x14ac:dyDescent="0.25">
      <c r="A582" s="10"/>
      <c r="B582" s="24" t="s">
        <v>423</v>
      </c>
      <c r="C582" s="17"/>
      <c r="D582" s="17"/>
      <c r="E582" s="103">
        <f>E581</f>
        <v>6600</v>
      </c>
      <c r="F582" s="103">
        <f>F581</f>
        <v>6600</v>
      </c>
      <c r="G582" s="103">
        <f t="shared" ref="G582" si="27">F582/E582*100</f>
        <v>100</v>
      </c>
      <c r="H582" s="27"/>
      <c r="I582" s="59"/>
      <c r="J582" s="23"/>
      <c r="K582" s="53"/>
    </row>
    <row r="583" spans="1:11" s="38" customFormat="1" ht="53.25" customHeight="1" x14ac:dyDescent="0.25">
      <c r="A583" s="10">
        <v>191</v>
      </c>
      <c r="B583" s="18" t="s">
        <v>104</v>
      </c>
      <c r="C583" s="17" t="s">
        <v>103</v>
      </c>
      <c r="D583" s="17" t="s">
        <v>16</v>
      </c>
      <c r="E583" s="103">
        <v>6413.1</v>
      </c>
      <c r="F583" s="103">
        <v>6413.1</v>
      </c>
      <c r="G583" s="103">
        <f>F583/E583*100</f>
        <v>100</v>
      </c>
      <c r="H583" s="27">
        <v>100</v>
      </c>
      <c r="I583" s="59"/>
      <c r="J583" s="23" t="s">
        <v>330</v>
      </c>
      <c r="K583" s="53"/>
    </row>
    <row r="584" spans="1:11" s="38" customFormat="1" ht="17.25" customHeight="1" x14ac:dyDescent="0.25">
      <c r="A584" s="10"/>
      <c r="B584" s="24" t="s">
        <v>423</v>
      </c>
      <c r="C584" s="17"/>
      <c r="D584" s="17"/>
      <c r="E584" s="103">
        <v>6413.1</v>
      </c>
      <c r="F584" s="103">
        <v>6413.1</v>
      </c>
      <c r="G584" s="103">
        <f>F584/E584*100</f>
        <v>100</v>
      </c>
      <c r="H584" s="27"/>
      <c r="I584" s="59"/>
      <c r="J584" s="107"/>
      <c r="K584" s="53"/>
    </row>
    <row r="585" spans="1:11" s="38" customFormat="1" ht="17.25" customHeight="1" x14ac:dyDescent="0.25">
      <c r="A585" s="10"/>
      <c r="B585" s="28" t="s">
        <v>54</v>
      </c>
      <c r="C585" s="17"/>
      <c r="D585" s="17"/>
      <c r="E585" s="105">
        <f>E581+E583</f>
        <v>13013.1</v>
      </c>
      <c r="F585" s="105">
        <f>F581+F583</f>
        <v>13013.1</v>
      </c>
      <c r="G585" s="105">
        <f>G583</f>
        <v>100</v>
      </c>
      <c r="H585" s="27"/>
      <c r="I585" s="59"/>
      <c r="J585" s="104"/>
      <c r="K585" s="53"/>
    </row>
    <row r="586" spans="1:11" s="38" customFormat="1" ht="17.25" customHeight="1" x14ac:dyDescent="0.25">
      <c r="A586" s="10"/>
      <c r="B586" s="83" t="s">
        <v>423</v>
      </c>
      <c r="C586" s="19"/>
      <c r="D586" s="19"/>
      <c r="E586" s="81">
        <f>E585</f>
        <v>13013.1</v>
      </c>
      <c r="F586" s="81">
        <f t="shared" ref="F586:G586" si="28">F585</f>
        <v>13013.1</v>
      </c>
      <c r="G586" s="81">
        <f t="shared" si="28"/>
        <v>100</v>
      </c>
      <c r="H586" s="21"/>
      <c r="I586" s="102"/>
      <c r="J586" s="106"/>
      <c r="K586" s="53"/>
    </row>
    <row r="587" spans="1:11" s="38" customFormat="1" ht="21.75" customHeight="1" x14ac:dyDescent="0.25">
      <c r="A587" s="638" t="s">
        <v>105</v>
      </c>
      <c r="B587" s="638"/>
      <c r="C587" s="638"/>
      <c r="D587" s="638"/>
      <c r="E587" s="638"/>
      <c r="F587" s="638"/>
      <c r="G587" s="638"/>
      <c r="H587" s="638"/>
      <c r="I587" s="638"/>
      <c r="J587" s="638"/>
      <c r="K587" s="638"/>
    </row>
    <row r="588" spans="1:11" s="38" customFormat="1" ht="34.5" customHeight="1" x14ac:dyDescent="0.25">
      <c r="A588" s="10">
        <v>192</v>
      </c>
      <c r="B588" s="64" t="s">
        <v>106</v>
      </c>
      <c r="C588" s="19" t="s">
        <v>48</v>
      </c>
      <c r="D588" s="17" t="s">
        <v>16</v>
      </c>
      <c r="E588" s="81">
        <v>19771.400000000001</v>
      </c>
      <c r="F588" s="81">
        <v>19771.400000000001</v>
      </c>
      <c r="G588" s="81">
        <f t="shared" ref="G588:G591" si="29">F588/E588*100</f>
        <v>100</v>
      </c>
      <c r="H588" s="21">
        <v>100</v>
      </c>
      <c r="I588" s="64"/>
      <c r="J588" s="23" t="s">
        <v>330</v>
      </c>
      <c r="K588" s="53"/>
    </row>
    <row r="589" spans="1:11" s="38" customFormat="1" ht="17.25" customHeight="1" x14ac:dyDescent="0.25">
      <c r="A589" s="10"/>
      <c r="B589" s="64" t="s">
        <v>423</v>
      </c>
      <c r="C589" s="19"/>
      <c r="D589" s="19"/>
      <c r="E589" s="81">
        <v>19771.400000000001</v>
      </c>
      <c r="F589" s="81">
        <v>19771.400000000001</v>
      </c>
      <c r="G589" s="81">
        <f t="shared" si="29"/>
        <v>100</v>
      </c>
      <c r="H589" s="21"/>
      <c r="I589" s="64"/>
      <c r="J589" s="64"/>
      <c r="K589" s="53"/>
    </row>
    <row r="590" spans="1:11" s="38" customFormat="1" ht="21.75" customHeight="1" x14ac:dyDescent="0.25">
      <c r="A590" s="10"/>
      <c r="B590" s="84" t="s">
        <v>54</v>
      </c>
      <c r="C590" s="19"/>
      <c r="D590" s="19"/>
      <c r="E590" s="85">
        <f>E588</f>
        <v>19771.400000000001</v>
      </c>
      <c r="F590" s="85">
        <f>F588</f>
        <v>19771.400000000001</v>
      </c>
      <c r="G590" s="85">
        <f t="shared" si="29"/>
        <v>100</v>
      </c>
      <c r="H590" s="21"/>
      <c r="I590" s="64"/>
      <c r="J590" s="64"/>
      <c r="K590" s="53"/>
    </row>
    <row r="591" spans="1:11" s="38" customFormat="1" ht="17.25" customHeight="1" x14ac:dyDescent="0.25">
      <c r="A591" s="10"/>
      <c r="B591" s="83" t="s">
        <v>423</v>
      </c>
      <c r="C591" s="19"/>
      <c r="D591" s="19"/>
      <c r="E591" s="81">
        <f>E590</f>
        <v>19771.400000000001</v>
      </c>
      <c r="F591" s="81">
        <f>F590</f>
        <v>19771.400000000001</v>
      </c>
      <c r="G591" s="81">
        <f t="shared" si="29"/>
        <v>100</v>
      </c>
      <c r="H591" s="21"/>
      <c r="I591" s="64"/>
      <c r="J591" s="64"/>
      <c r="K591" s="53"/>
    </row>
    <row r="592" spans="1:11" ht="17.25" customHeight="1" x14ac:dyDescent="0.25">
      <c r="A592" s="638" t="s">
        <v>107</v>
      </c>
      <c r="B592" s="638"/>
      <c r="C592" s="638"/>
      <c r="D592" s="638"/>
      <c r="E592" s="638"/>
      <c r="F592" s="638"/>
      <c r="G592" s="638"/>
      <c r="H592" s="638"/>
      <c r="I592" s="638"/>
      <c r="J592" s="638"/>
      <c r="K592" s="638"/>
    </row>
    <row r="593" spans="1:11" s="38" customFormat="1" ht="69.75" customHeight="1" x14ac:dyDescent="0.25">
      <c r="A593" s="10">
        <v>193</v>
      </c>
      <c r="B593" s="64" t="s">
        <v>108</v>
      </c>
      <c r="C593" s="19" t="s">
        <v>50</v>
      </c>
      <c r="D593" s="17" t="s">
        <v>16</v>
      </c>
      <c r="E593" s="81">
        <f>E594+E595</f>
        <v>7700</v>
      </c>
      <c r="F593" s="81">
        <f>F594+F595</f>
        <v>7700</v>
      </c>
      <c r="G593" s="81">
        <f t="shared" ref="G593:G611" si="30">F593/E593*100</f>
        <v>100</v>
      </c>
      <c r="H593" s="21">
        <v>100</v>
      </c>
      <c r="I593" s="64"/>
      <c r="J593" s="64" t="s">
        <v>330</v>
      </c>
      <c r="K593" s="53"/>
    </row>
    <row r="594" spans="1:11" s="38" customFormat="1" ht="17.25" customHeight="1" x14ac:dyDescent="0.25">
      <c r="A594" s="10"/>
      <c r="B594" s="83" t="s">
        <v>423</v>
      </c>
      <c r="C594" s="19"/>
      <c r="D594" s="19"/>
      <c r="E594" s="81">
        <v>5200</v>
      </c>
      <c r="F594" s="81">
        <v>5200</v>
      </c>
      <c r="G594" s="81">
        <f t="shared" si="30"/>
        <v>100</v>
      </c>
      <c r="H594" s="21"/>
      <c r="I594" s="64"/>
      <c r="J594" s="64"/>
      <c r="K594" s="53"/>
    </row>
    <row r="595" spans="1:11" s="38" customFormat="1" ht="17.25" customHeight="1" x14ac:dyDescent="0.25">
      <c r="A595" s="10"/>
      <c r="B595" s="83" t="s">
        <v>424</v>
      </c>
      <c r="C595" s="19"/>
      <c r="D595" s="19"/>
      <c r="E595" s="81">
        <v>2500</v>
      </c>
      <c r="F595" s="81">
        <v>2500</v>
      </c>
      <c r="G595" s="81">
        <f t="shared" si="30"/>
        <v>100</v>
      </c>
      <c r="H595" s="21"/>
      <c r="I595" s="64"/>
      <c r="J595" s="64"/>
      <c r="K595" s="53"/>
    </row>
    <row r="596" spans="1:11" s="38" customFormat="1" ht="54" customHeight="1" x14ac:dyDescent="0.25">
      <c r="A596" s="10">
        <v>194</v>
      </c>
      <c r="B596" s="64" t="s">
        <v>109</v>
      </c>
      <c r="C596" s="19" t="s">
        <v>50</v>
      </c>
      <c r="D596" s="17" t="s">
        <v>16</v>
      </c>
      <c r="E596" s="81">
        <f>E597+E598</f>
        <v>7200</v>
      </c>
      <c r="F596" s="81">
        <f>F597+F598</f>
        <v>7200</v>
      </c>
      <c r="G596" s="81">
        <f t="shared" si="30"/>
        <v>100</v>
      </c>
      <c r="H596" s="21">
        <v>100</v>
      </c>
      <c r="I596" s="64"/>
      <c r="J596" s="64" t="s">
        <v>330</v>
      </c>
      <c r="K596" s="53"/>
    </row>
    <row r="597" spans="1:11" s="38" customFormat="1" ht="17.25" customHeight="1" x14ac:dyDescent="0.25">
      <c r="A597" s="10"/>
      <c r="B597" s="83" t="s">
        <v>423</v>
      </c>
      <c r="C597" s="19"/>
      <c r="D597" s="19"/>
      <c r="E597" s="81">
        <v>4700</v>
      </c>
      <c r="F597" s="81">
        <v>4700</v>
      </c>
      <c r="G597" s="81">
        <f t="shared" si="30"/>
        <v>100</v>
      </c>
      <c r="H597" s="21"/>
      <c r="I597" s="64"/>
      <c r="J597" s="64"/>
      <c r="K597" s="53"/>
    </row>
    <row r="598" spans="1:11" s="38" customFormat="1" ht="17.25" customHeight="1" x14ac:dyDescent="0.25">
      <c r="A598" s="10"/>
      <c r="B598" s="83" t="s">
        <v>424</v>
      </c>
      <c r="C598" s="19"/>
      <c r="D598" s="19"/>
      <c r="E598" s="81">
        <v>2500</v>
      </c>
      <c r="F598" s="81">
        <v>2500</v>
      </c>
      <c r="G598" s="81">
        <f t="shared" si="30"/>
        <v>100</v>
      </c>
      <c r="H598" s="21"/>
      <c r="I598" s="64"/>
      <c r="J598" s="64"/>
      <c r="K598" s="53"/>
    </row>
    <row r="599" spans="1:11" s="38" customFormat="1" ht="97.5" customHeight="1" x14ac:dyDescent="0.25">
      <c r="A599" s="10">
        <v>195</v>
      </c>
      <c r="B599" s="64" t="s">
        <v>110</v>
      </c>
      <c r="C599" s="19" t="s">
        <v>50</v>
      </c>
      <c r="D599" s="17" t="s">
        <v>16</v>
      </c>
      <c r="E599" s="81">
        <f>E600+E601</f>
        <v>11500</v>
      </c>
      <c r="F599" s="81">
        <f>F600+F601</f>
        <v>11500</v>
      </c>
      <c r="G599" s="81">
        <f t="shared" si="30"/>
        <v>100</v>
      </c>
      <c r="H599" s="21">
        <v>100</v>
      </c>
      <c r="I599" s="64"/>
      <c r="J599" s="64" t="s">
        <v>330</v>
      </c>
      <c r="K599" s="53"/>
    </row>
    <row r="600" spans="1:11" s="38" customFormat="1" ht="17.25" customHeight="1" x14ac:dyDescent="0.25">
      <c r="A600" s="10"/>
      <c r="B600" s="83" t="s">
        <v>423</v>
      </c>
      <c r="C600" s="19"/>
      <c r="D600" s="19"/>
      <c r="E600" s="81">
        <v>7000</v>
      </c>
      <c r="F600" s="81">
        <v>7000</v>
      </c>
      <c r="G600" s="81">
        <f t="shared" si="30"/>
        <v>100</v>
      </c>
      <c r="H600" s="21"/>
      <c r="I600" s="64"/>
      <c r="J600" s="64"/>
      <c r="K600" s="53"/>
    </row>
    <row r="601" spans="1:11" s="38" customFormat="1" ht="17.25" customHeight="1" x14ac:dyDescent="0.25">
      <c r="A601" s="10"/>
      <c r="B601" s="83" t="s">
        <v>424</v>
      </c>
      <c r="C601" s="19"/>
      <c r="D601" s="19"/>
      <c r="E601" s="81">
        <v>4500</v>
      </c>
      <c r="F601" s="81">
        <v>4500</v>
      </c>
      <c r="G601" s="81">
        <f t="shared" si="30"/>
        <v>100</v>
      </c>
      <c r="H601" s="21"/>
      <c r="I601" s="64"/>
      <c r="J601" s="64"/>
      <c r="K601" s="53"/>
    </row>
    <row r="602" spans="1:11" s="38" customFormat="1" ht="51.75" customHeight="1" x14ac:dyDescent="0.25">
      <c r="A602" s="10">
        <v>196</v>
      </c>
      <c r="B602" s="64" t="s">
        <v>111</v>
      </c>
      <c r="C602" s="19" t="s">
        <v>50</v>
      </c>
      <c r="D602" s="17" t="s">
        <v>16</v>
      </c>
      <c r="E602" s="81">
        <v>3900</v>
      </c>
      <c r="F602" s="81">
        <v>3900</v>
      </c>
      <c r="G602" s="81">
        <f t="shared" si="30"/>
        <v>100</v>
      </c>
      <c r="H602" s="21">
        <v>100</v>
      </c>
      <c r="I602" s="64"/>
      <c r="J602" s="64" t="s">
        <v>330</v>
      </c>
      <c r="K602" s="53"/>
    </row>
    <row r="603" spans="1:11" s="38" customFormat="1" ht="17.25" customHeight="1" x14ac:dyDescent="0.25">
      <c r="A603" s="10"/>
      <c r="B603" s="83" t="s">
        <v>423</v>
      </c>
      <c r="C603" s="19"/>
      <c r="D603" s="19"/>
      <c r="E603" s="81">
        <v>3900</v>
      </c>
      <c r="F603" s="81">
        <v>3900</v>
      </c>
      <c r="G603" s="81">
        <f t="shared" si="30"/>
        <v>100</v>
      </c>
      <c r="H603" s="21"/>
      <c r="I603" s="64"/>
      <c r="J603" s="64"/>
      <c r="K603" s="53"/>
    </row>
    <row r="604" spans="1:11" s="38" customFormat="1" ht="115.5" customHeight="1" x14ac:dyDescent="0.25">
      <c r="A604" s="10">
        <v>197</v>
      </c>
      <c r="B604" s="64" t="s">
        <v>112</v>
      </c>
      <c r="C604" s="19" t="s">
        <v>50</v>
      </c>
      <c r="D604" s="17" t="s">
        <v>16</v>
      </c>
      <c r="E604" s="81">
        <f>E605+E606</f>
        <v>10200</v>
      </c>
      <c r="F604" s="81">
        <f>F605+F606</f>
        <v>10200</v>
      </c>
      <c r="G604" s="81">
        <f t="shared" si="30"/>
        <v>100</v>
      </c>
      <c r="H604" s="21">
        <v>100</v>
      </c>
      <c r="I604" s="64"/>
      <c r="J604" s="64" t="s">
        <v>330</v>
      </c>
      <c r="K604" s="53"/>
    </row>
    <row r="605" spans="1:11" s="38" customFormat="1" ht="17.25" customHeight="1" x14ac:dyDescent="0.25">
      <c r="A605" s="10"/>
      <c r="B605" s="83" t="s">
        <v>423</v>
      </c>
      <c r="C605" s="19"/>
      <c r="D605" s="19"/>
      <c r="E605" s="81">
        <v>5700</v>
      </c>
      <c r="F605" s="81">
        <v>5700</v>
      </c>
      <c r="G605" s="81">
        <f t="shared" si="30"/>
        <v>100</v>
      </c>
      <c r="H605" s="21"/>
      <c r="I605" s="64"/>
      <c r="J605" s="64"/>
      <c r="K605" s="53"/>
    </row>
    <row r="606" spans="1:11" s="38" customFormat="1" ht="17.25" customHeight="1" x14ac:dyDescent="0.25">
      <c r="A606" s="10"/>
      <c r="B606" s="83" t="s">
        <v>424</v>
      </c>
      <c r="C606" s="19"/>
      <c r="D606" s="19"/>
      <c r="E606" s="81">
        <v>4500</v>
      </c>
      <c r="F606" s="81">
        <v>4500</v>
      </c>
      <c r="G606" s="81">
        <f t="shared" si="30"/>
        <v>100</v>
      </c>
      <c r="H606" s="21"/>
      <c r="I606" s="64"/>
      <c r="J606" s="64"/>
      <c r="K606" s="53"/>
    </row>
    <row r="607" spans="1:11" s="38" customFormat="1" ht="114.75" customHeight="1" x14ac:dyDescent="0.25">
      <c r="A607" s="10">
        <v>198</v>
      </c>
      <c r="B607" s="64" t="s">
        <v>113</v>
      </c>
      <c r="C607" s="19" t="s">
        <v>50</v>
      </c>
      <c r="D607" s="17" t="s">
        <v>16</v>
      </c>
      <c r="E607" s="81">
        <v>7100</v>
      </c>
      <c r="F607" s="81">
        <v>7100</v>
      </c>
      <c r="G607" s="81">
        <f t="shared" si="30"/>
        <v>100</v>
      </c>
      <c r="H607" s="21">
        <v>100</v>
      </c>
      <c r="I607" s="64"/>
      <c r="J607" s="64" t="s">
        <v>330</v>
      </c>
      <c r="K607" s="53"/>
    </row>
    <row r="608" spans="1:11" s="38" customFormat="1" ht="17.25" customHeight="1" x14ac:dyDescent="0.25">
      <c r="A608" s="10"/>
      <c r="B608" s="83" t="s">
        <v>423</v>
      </c>
      <c r="C608" s="19"/>
      <c r="D608" s="19"/>
      <c r="E608" s="81">
        <v>7100</v>
      </c>
      <c r="F608" s="81">
        <v>7100</v>
      </c>
      <c r="G608" s="81">
        <f t="shared" si="30"/>
        <v>100</v>
      </c>
      <c r="H608" s="21"/>
      <c r="I608" s="64"/>
      <c r="J608" s="64"/>
      <c r="K608" s="53"/>
    </row>
    <row r="609" spans="1:11" s="38" customFormat="1" ht="17.25" customHeight="1" x14ac:dyDescent="0.25">
      <c r="A609" s="10"/>
      <c r="B609" s="84" t="s">
        <v>54</v>
      </c>
      <c r="C609" s="19"/>
      <c r="D609" s="19"/>
      <c r="E609" s="85">
        <f>E610+E611</f>
        <v>47600</v>
      </c>
      <c r="F609" s="85">
        <f>F610+F611</f>
        <v>47600</v>
      </c>
      <c r="G609" s="85">
        <f t="shared" si="30"/>
        <v>100</v>
      </c>
      <c r="H609" s="21"/>
      <c r="I609" s="64"/>
      <c r="J609" s="64"/>
      <c r="K609" s="53"/>
    </row>
    <row r="610" spans="1:11" s="38" customFormat="1" ht="17.25" customHeight="1" x14ac:dyDescent="0.25">
      <c r="A610" s="10"/>
      <c r="B610" s="83" t="s">
        <v>423</v>
      </c>
      <c r="C610" s="19"/>
      <c r="D610" s="19"/>
      <c r="E610" s="81">
        <f>E594+E597+E600+E603+E605+E608</f>
        <v>33600</v>
      </c>
      <c r="F610" s="81">
        <f>F594+F597+F600+F603+F605+F608</f>
        <v>33600</v>
      </c>
      <c r="G610" s="81">
        <f t="shared" si="30"/>
        <v>100</v>
      </c>
      <c r="H610" s="21"/>
      <c r="I610" s="64"/>
      <c r="J610" s="64"/>
      <c r="K610" s="53"/>
    </row>
    <row r="611" spans="1:11" s="38" customFormat="1" ht="17.25" customHeight="1" x14ac:dyDescent="0.25">
      <c r="A611" s="10"/>
      <c r="B611" s="83" t="s">
        <v>424</v>
      </c>
      <c r="C611" s="19"/>
      <c r="D611" s="19"/>
      <c r="E611" s="81">
        <f>E595+E598+E601+E606</f>
        <v>14000</v>
      </c>
      <c r="F611" s="81">
        <f>F595+F598+F601+F606</f>
        <v>14000</v>
      </c>
      <c r="G611" s="81">
        <f t="shared" si="30"/>
        <v>100</v>
      </c>
      <c r="H611" s="21"/>
      <c r="I611" s="64"/>
      <c r="J611" s="64"/>
      <c r="K611" s="53"/>
    </row>
    <row r="612" spans="1:11" ht="17.25" customHeight="1" x14ac:dyDescent="0.25">
      <c r="A612" s="10"/>
      <c r="B612" s="24"/>
      <c r="C612" s="12"/>
      <c r="D612" s="12"/>
      <c r="E612" s="20"/>
      <c r="F612" s="20"/>
      <c r="G612" s="20"/>
      <c r="H612" s="13"/>
      <c r="I612" s="14"/>
      <c r="J612" s="14"/>
      <c r="K612" s="14"/>
    </row>
    <row r="613" spans="1:11" ht="17.25" customHeight="1" x14ac:dyDescent="0.25">
      <c r="A613" s="638" t="s">
        <v>114</v>
      </c>
      <c r="B613" s="638"/>
      <c r="C613" s="638"/>
      <c r="D613" s="638"/>
      <c r="E613" s="638"/>
      <c r="F613" s="638"/>
      <c r="G613" s="638"/>
      <c r="H613" s="638"/>
      <c r="I613" s="638"/>
      <c r="J613" s="638"/>
      <c r="K613" s="638"/>
    </row>
    <row r="614" spans="1:11" s="38" customFormat="1" ht="69" customHeight="1" x14ac:dyDescent="0.25">
      <c r="A614" s="17">
        <v>199</v>
      </c>
      <c r="B614" s="64" t="s">
        <v>115</v>
      </c>
      <c r="C614" s="19" t="s">
        <v>50</v>
      </c>
      <c r="D614" s="17" t="s">
        <v>16</v>
      </c>
      <c r="E614" s="81">
        <v>2400</v>
      </c>
      <c r="F614" s="81">
        <v>2400</v>
      </c>
      <c r="G614" s="81">
        <f>F614/E614*100</f>
        <v>100</v>
      </c>
      <c r="H614" s="21">
        <v>100</v>
      </c>
      <c r="I614" s="108"/>
      <c r="J614" s="64" t="s">
        <v>330</v>
      </c>
      <c r="K614" s="17"/>
    </row>
    <row r="615" spans="1:11" s="38" customFormat="1" ht="17.25" customHeight="1" x14ac:dyDescent="0.25">
      <c r="A615" s="17"/>
      <c r="B615" s="83" t="s">
        <v>423</v>
      </c>
      <c r="C615" s="19"/>
      <c r="D615" s="19"/>
      <c r="E615" s="81">
        <v>2400</v>
      </c>
      <c r="F615" s="81">
        <v>2400</v>
      </c>
      <c r="G615" s="81">
        <f t="shared" ref="G615:G627" si="31">F615/E615*100</f>
        <v>100</v>
      </c>
      <c r="H615" s="21"/>
      <c r="I615" s="108"/>
      <c r="J615" s="19"/>
      <c r="K615" s="17"/>
    </row>
    <row r="616" spans="1:11" s="38" customFormat="1" ht="71.25" customHeight="1" x14ac:dyDescent="0.25">
      <c r="A616" s="17">
        <v>200</v>
      </c>
      <c r="B616" s="64" t="s">
        <v>116</v>
      </c>
      <c r="C616" s="19" t="s">
        <v>50</v>
      </c>
      <c r="D616" s="17" t="s">
        <v>16</v>
      </c>
      <c r="E616" s="81">
        <v>2400</v>
      </c>
      <c r="F616" s="81">
        <v>2400</v>
      </c>
      <c r="G616" s="81">
        <f t="shared" si="31"/>
        <v>100</v>
      </c>
      <c r="H616" s="21">
        <v>100</v>
      </c>
      <c r="I616" s="108"/>
      <c r="J616" s="64" t="s">
        <v>330</v>
      </c>
      <c r="K616" s="17"/>
    </row>
    <row r="617" spans="1:11" s="38" customFormat="1" ht="17.25" customHeight="1" x14ac:dyDescent="0.25">
      <c r="A617" s="17"/>
      <c r="B617" s="83" t="s">
        <v>423</v>
      </c>
      <c r="C617" s="19"/>
      <c r="D617" s="19"/>
      <c r="E617" s="81">
        <v>2400</v>
      </c>
      <c r="F617" s="81">
        <v>2400</v>
      </c>
      <c r="G617" s="81">
        <f t="shared" si="31"/>
        <v>100</v>
      </c>
      <c r="H617" s="21"/>
      <c r="I617" s="108"/>
      <c r="J617" s="19"/>
      <c r="K617" s="17"/>
    </row>
    <row r="618" spans="1:11" s="38" customFormat="1" ht="84" customHeight="1" x14ac:dyDescent="0.25">
      <c r="A618" s="17">
        <v>201</v>
      </c>
      <c r="B618" s="64" t="s">
        <v>117</v>
      </c>
      <c r="C618" s="19" t="s">
        <v>50</v>
      </c>
      <c r="D618" s="17" t="s">
        <v>16</v>
      </c>
      <c r="E618" s="81">
        <v>5700</v>
      </c>
      <c r="F618" s="81">
        <v>5700</v>
      </c>
      <c r="G618" s="81">
        <f t="shared" si="31"/>
        <v>100</v>
      </c>
      <c r="H618" s="21">
        <v>100</v>
      </c>
      <c r="I618" s="108"/>
      <c r="J618" s="64" t="s">
        <v>330</v>
      </c>
      <c r="K618" s="17"/>
    </row>
    <row r="619" spans="1:11" s="38" customFormat="1" ht="17.25" customHeight="1" x14ac:dyDescent="0.25">
      <c r="A619" s="10"/>
      <c r="B619" s="83" t="s">
        <v>423</v>
      </c>
      <c r="C619" s="19"/>
      <c r="D619" s="19"/>
      <c r="E619" s="81">
        <v>5700</v>
      </c>
      <c r="F619" s="81">
        <v>5700</v>
      </c>
      <c r="G619" s="81">
        <f t="shared" si="31"/>
        <v>100</v>
      </c>
      <c r="H619" s="21"/>
      <c r="I619" s="108"/>
      <c r="J619" s="19"/>
      <c r="K619" s="53"/>
    </row>
    <row r="620" spans="1:11" s="38" customFormat="1" ht="103.5" customHeight="1" x14ac:dyDescent="0.25">
      <c r="A620" s="10">
        <v>202</v>
      </c>
      <c r="B620" s="64" t="s">
        <v>118</v>
      </c>
      <c r="C620" s="19" t="s">
        <v>50</v>
      </c>
      <c r="D620" s="17" t="s">
        <v>16</v>
      </c>
      <c r="E620" s="81">
        <v>3000</v>
      </c>
      <c r="F620" s="81">
        <v>3000</v>
      </c>
      <c r="G620" s="81">
        <f t="shared" si="31"/>
        <v>100</v>
      </c>
      <c r="H620" s="21">
        <v>100</v>
      </c>
      <c r="I620" s="108"/>
      <c r="J620" s="64" t="s">
        <v>330</v>
      </c>
      <c r="K620" s="53"/>
    </row>
    <row r="621" spans="1:11" s="38" customFormat="1" ht="17.25" customHeight="1" x14ac:dyDescent="0.25">
      <c r="A621" s="10"/>
      <c r="B621" s="83" t="s">
        <v>423</v>
      </c>
      <c r="C621" s="19"/>
      <c r="D621" s="19"/>
      <c r="E621" s="81">
        <v>3000</v>
      </c>
      <c r="F621" s="81">
        <v>3000</v>
      </c>
      <c r="G621" s="81">
        <f t="shared" si="31"/>
        <v>100</v>
      </c>
      <c r="H621" s="21"/>
      <c r="I621" s="108"/>
      <c r="J621" s="19"/>
      <c r="K621" s="53"/>
    </row>
    <row r="622" spans="1:11" s="38" customFormat="1" ht="70.5" customHeight="1" x14ac:dyDescent="0.25">
      <c r="A622" s="10">
        <v>203</v>
      </c>
      <c r="B622" s="64" t="s">
        <v>119</v>
      </c>
      <c r="C622" s="19" t="s">
        <v>50</v>
      </c>
      <c r="D622" s="17" t="s">
        <v>16</v>
      </c>
      <c r="E622" s="81">
        <v>3000</v>
      </c>
      <c r="F622" s="81">
        <v>3000</v>
      </c>
      <c r="G622" s="81">
        <f t="shared" si="31"/>
        <v>100</v>
      </c>
      <c r="H622" s="21">
        <v>100</v>
      </c>
      <c r="I622" s="108"/>
      <c r="J622" s="64" t="s">
        <v>330</v>
      </c>
      <c r="K622" s="53"/>
    </row>
    <row r="623" spans="1:11" s="38" customFormat="1" ht="17.25" customHeight="1" x14ac:dyDescent="0.25">
      <c r="A623" s="10"/>
      <c r="B623" s="83" t="s">
        <v>423</v>
      </c>
      <c r="C623" s="19"/>
      <c r="D623" s="19"/>
      <c r="E623" s="81">
        <v>3000</v>
      </c>
      <c r="F623" s="81">
        <v>3000</v>
      </c>
      <c r="G623" s="81">
        <f t="shared" si="31"/>
        <v>100</v>
      </c>
      <c r="H623" s="21"/>
      <c r="I623" s="108"/>
      <c r="J623" s="64"/>
      <c r="K623" s="53"/>
    </row>
    <row r="624" spans="1:11" s="38" customFormat="1" ht="85.5" customHeight="1" x14ac:dyDescent="0.25">
      <c r="A624" s="10">
        <v>204</v>
      </c>
      <c r="B624" s="64" t="s">
        <v>120</v>
      </c>
      <c r="C624" s="19" t="s">
        <v>50</v>
      </c>
      <c r="D624" s="17" t="s">
        <v>16</v>
      </c>
      <c r="E624" s="81">
        <v>2400</v>
      </c>
      <c r="F624" s="81">
        <v>2400</v>
      </c>
      <c r="G624" s="81">
        <f t="shared" si="31"/>
        <v>100</v>
      </c>
      <c r="H624" s="21">
        <v>100</v>
      </c>
      <c r="I624" s="108"/>
      <c r="J624" s="64" t="s">
        <v>330</v>
      </c>
      <c r="K624" s="53"/>
    </row>
    <row r="625" spans="1:11" s="38" customFormat="1" ht="17.25" customHeight="1" x14ac:dyDescent="0.25">
      <c r="A625" s="10"/>
      <c r="B625" s="83" t="s">
        <v>423</v>
      </c>
      <c r="C625" s="19"/>
      <c r="D625" s="19"/>
      <c r="E625" s="81">
        <v>2400</v>
      </c>
      <c r="F625" s="81">
        <v>2400</v>
      </c>
      <c r="G625" s="81">
        <f t="shared" si="31"/>
        <v>100</v>
      </c>
      <c r="H625" s="21"/>
      <c r="I625" s="108"/>
      <c r="J625" s="108"/>
      <c r="K625" s="53"/>
    </row>
    <row r="626" spans="1:11" s="38" customFormat="1" ht="17.25" customHeight="1" x14ac:dyDescent="0.25">
      <c r="A626" s="10"/>
      <c r="B626" s="84" t="s">
        <v>54</v>
      </c>
      <c r="C626" s="19"/>
      <c r="D626" s="19"/>
      <c r="E626" s="85">
        <f>E614+E616+E618+E620+E622+E624</f>
        <v>18900</v>
      </c>
      <c r="F626" s="85">
        <f>F614+F616+F618+F620+F622+F624</f>
        <v>18900</v>
      </c>
      <c r="G626" s="85">
        <f t="shared" si="31"/>
        <v>100</v>
      </c>
      <c r="H626" s="21"/>
      <c r="I626" s="108"/>
      <c r="J626" s="108"/>
      <c r="K626" s="53"/>
    </row>
    <row r="627" spans="1:11" s="38" customFormat="1" ht="17.25" customHeight="1" x14ac:dyDescent="0.25">
      <c r="A627" s="10"/>
      <c r="B627" s="83" t="s">
        <v>423</v>
      </c>
      <c r="C627" s="19"/>
      <c r="D627" s="19"/>
      <c r="E627" s="81">
        <f>E615+E617+E619+E621+E623+E625</f>
        <v>18900</v>
      </c>
      <c r="F627" s="81">
        <f>F615+F617+F619+F621+F623+F625</f>
        <v>18900</v>
      </c>
      <c r="G627" s="81">
        <f t="shared" si="31"/>
        <v>100</v>
      </c>
      <c r="H627" s="21"/>
      <c r="I627" s="108"/>
      <c r="J627" s="108"/>
      <c r="K627" s="53"/>
    </row>
    <row r="628" spans="1:11" ht="26.25" customHeight="1" x14ac:dyDescent="0.25">
      <c r="A628" s="638" t="s">
        <v>121</v>
      </c>
      <c r="B628" s="638"/>
      <c r="C628" s="638"/>
      <c r="D628" s="638"/>
      <c r="E628" s="638"/>
      <c r="F628" s="638"/>
      <c r="G628" s="638"/>
      <c r="H628" s="638"/>
      <c r="I628" s="638"/>
      <c r="J628" s="638"/>
      <c r="K628" s="638"/>
    </row>
    <row r="629" spans="1:11" s="38" customFormat="1" ht="210" customHeight="1" x14ac:dyDescent="0.25">
      <c r="A629" s="10">
        <v>205</v>
      </c>
      <c r="B629" s="64" t="s">
        <v>122</v>
      </c>
      <c r="C629" s="19" t="s">
        <v>50</v>
      </c>
      <c r="D629" s="17" t="s">
        <v>16</v>
      </c>
      <c r="E629" s="81">
        <v>15400</v>
      </c>
      <c r="F629" s="81">
        <v>15400</v>
      </c>
      <c r="G629" s="81">
        <f>F629/E629*100</f>
        <v>100</v>
      </c>
      <c r="H629" s="21">
        <v>100</v>
      </c>
      <c r="I629" s="108"/>
      <c r="J629" s="64" t="s">
        <v>330</v>
      </c>
      <c r="K629" s="53"/>
    </row>
    <row r="630" spans="1:11" s="38" customFormat="1" ht="17.25" customHeight="1" x14ac:dyDescent="0.25">
      <c r="A630" s="10"/>
      <c r="B630" s="83" t="s">
        <v>423</v>
      </c>
      <c r="C630" s="19"/>
      <c r="D630" s="19"/>
      <c r="E630" s="81">
        <v>15400</v>
      </c>
      <c r="F630" s="81">
        <v>15400</v>
      </c>
      <c r="G630" s="81">
        <f>F630/E630*100</f>
        <v>100</v>
      </c>
      <c r="H630" s="109"/>
      <c r="I630" s="108"/>
      <c r="J630" s="108"/>
      <c r="K630" s="53"/>
    </row>
    <row r="631" spans="1:11" s="38" customFormat="1" ht="17.25" customHeight="1" x14ac:dyDescent="0.25">
      <c r="A631" s="10"/>
      <c r="B631" s="84" t="s">
        <v>54</v>
      </c>
      <c r="C631" s="19"/>
      <c r="D631" s="19"/>
      <c r="E631" s="85">
        <f>E629</f>
        <v>15400</v>
      </c>
      <c r="F631" s="85">
        <f>F629</f>
        <v>15400</v>
      </c>
      <c r="G631" s="85">
        <f t="shared" ref="G631:G632" si="32">F631/E631*100</f>
        <v>100</v>
      </c>
      <c r="H631" s="109"/>
      <c r="I631" s="108"/>
      <c r="J631" s="108"/>
      <c r="K631" s="53"/>
    </row>
    <row r="632" spans="1:11" s="38" customFormat="1" ht="17.25" customHeight="1" x14ac:dyDescent="0.25">
      <c r="A632" s="10"/>
      <c r="B632" s="83" t="s">
        <v>423</v>
      </c>
      <c r="C632" s="19"/>
      <c r="D632" s="19"/>
      <c r="E632" s="81">
        <f>E630</f>
        <v>15400</v>
      </c>
      <c r="F632" s="81">
        <f>F630</f>
        <v>15400</v>
      </c>
      <c r="G632" s="81">
        <f t="shared" si="32"/>
        <v>100</v>
      </c>
      <c r="H632" s="109"/>
      <c r="I632" s="108"/>
      <c r="J632" s="108"/>
      <c r="K632" s="53"/>
    </row>
    <row r="633" spans="1:11" ht="17.25" customHeight="1" x14ac:dyDescent="0.25">
      <c r="A633" s="638" t="s">
        <v>123</v>
      </c>
      <c r="B633" s="638"/>
      <c r="C633" s="638"/>
      <c r="D633" s="638"/>
      <c r="E633" s="638"/>
      <c r="F633" s="638"/>
      <c r="G633" s="638"/>
      <c r="H633" s="638"/>
      <c r="I633" s="638"/>
      <c r="J633" s="638"/>
      <c r="K633" s="638"/>
    </row>
    <row r="634" spans="1:11" s="38" customFormat="1" ht="100.5" customHeight="1" x14ac:dyDescent="0.25">
      <c r="A634" s="10">
        <v>206</v>
      </c>
      <c r="B634" s="18" t="s">
        <v>124</v>
      </c>
      <c r="C634" s="17" t="s">
        <v>14</v>
      </c>
      <c r="D634" s="17" t="s">
        <v>16</v>
      </c>
      <c r="E634" s="103">
        <v>500000</v>
      </c>
      <c r="F634" s="103">
        <v>902133.46</v>
      </c>
      <c r="G634" s="103">
        <f>F634/E634*100</f>
        <v>180.426692</v>
      </c>
      <c r="H634" s="27"/>
      <c r="I634" s="59"/>
      <c r="J634" s="64" t="s">
        <v>330</v>
      </c>
      <c r="K634" s="53"/>
    </row>
    <row r="635" spans="1:11" s="38" customFormat="1" ht="17.25" customHeight="1" x14ac:dyDescent="0.25">
      <c r="A635" s="10"/>
      <c r="B635" s="24" t="s">
        <v>426</v>
      </c>
      <c r="C635" s="17"/>
      <c r="D635" s="17"/>
      <c r="E635" s="103">
        <v>500000</v>
      </c>
      <c r="F635" s="103">
        <v>902133.46</v>
      </c>
      <c r="G635" s="103">
        <f t="shared" ref="G635:G643" si="33">F635/E635*100</f>
        <v>180.426692</v>
      </c>
      <c r="H635" s="27"/>
      <c r="I635" s="59"/>
      <c r="J635" s="64"/>
      <c r="K635" s="53"/>
    </row>
    <row r="636" spans="1:11" s="38" customFormat="1" ht="99.75" customHeight="1" x14ac:dyDescent="0.25">
      <c r="A636" s="10">
        <v>207</v>
      </c>
      <c r="B636" s="18" t="s">
        <v>125</v>
      </c>
      <c r="C636" s="17" t="s">
        <v>14</v>
      </c>
      <c r="D636" s="17" t="s">
        <v>16</v>
      </c>
      <c r="E636" s="103">
        <v>252000</v>
      </c>
      <c r="F636" s="103">
        <v>505274.85</v>
      </c>
      <c r="G636" s="103">
        <f t="shared" si="33"/>
        <v>200.50589285714287</v>
      </c>
      <c r="H636" s="27"/>
      <c r="I636" s="59"/>
      <c r="J636" s="64" t="s">
        <v>330</v>
      </c>
      <c r="K636" s="53"/>
    </row>
    <row r="637" spans="1:11" s="38" customFormat="1" ht="17.25" customHeight="1" x14ac:dyDescent="0.25">
      <c r="A637" s="10"/>
      <c r="B637" s="24" t="s">
        <v>426</v>
      </c>
      <c r="C637" s="17"/>
      <c r="D637" s="17"/>
      <c r="E637" s="103">
        <v>252000</v>
      </c>
      <c r="F637" s="103">
        <v>505274.85</v>
      </c>
      <c r="G637" s="103">
        <f t="shared" si="33"/>
        <v>200.50589285714287</v>
      </c>
      <c r="H637" s="27"/>
      <c r="I637" s="59"/>
      <c r="J637" s="64"/>
      <c r="K637" s="53"/>
    </row>
    <row r="638" spans="1:11" s="38" customFormat="1" ht="82.5" customHeight="1" x14ac:dyDescent="0.25">
      <c r="A638" s="10">
        <v>208</v>
      </c>
      <c r="B638" s="18" t="s">
        <v>126</v>
      </c>
      <c r="C638" s="17" t="s">
        <v>14</v>
      </c>
      <c r="D638" s="17" t="s">
        <v>16</v>
      </c>
      <c r="E638" s="103">
        <v>198300</v>
      </c>
      <c r="F638" s="103">
        <v>368483.44</v>
      </c>
      <c r="G638" s="103">
        <f t="shared" si="33"/>
        <v>185.82120020171459</v>
      </c>
      <c r="H638" s="27"/>
      <c r="I638" s="59"/>
      <c r="J638" s="64" t="s">
        <v>330</v>
      </c>
      <c r="K638" s="53"/>
    </row>
    <row r="639" spans="1:11" s="38" customFormat="1" ht="17.25" customHeight="1" x14ac:dyDescent="0.25">
      <c r="A639" s="10"/>
      <c r="B639" s="24" t="s">
        <v>426</v>
      </c>
      <c r="C639" s="17"/>
      <c r="D639" s="17"/>
      <c r="E639" s="103">
        <v>198300</v>
      </c>
      <c r="F639" s="103">
        <v>368483.44</v>
      </c>
      <c r="G639" s="103">
        <f t="shared" si="33"/>
        <v>185.82120020171459</v>
      </c>
      <c r="H639" s="27"/>
      <c r="I639" s="59"/>
      <c r="J639" s="64"/>
      <c r="K639" s="53"/>
    </row>
    <row r="640" spans="1:11" s="38" customFormat="1" ht="83.25" customHeight="1" x14ac:dyDescent="0.25">
      <c r="A640" s="10">
        <v>209</v>
      </c>
      <c r="B640" s="18" t="s">
        <v>126</v>
      </c>
      <c r="C640" s="17" t="s">
        <v>14</v>
      </c>
      <c r="D640" s="17" t="s">
        <v>16</v>
      </c>
      <c r="E640" s="103">
        <v>17700</v>
      </c>
      <c r="F640" s="103">
        <v>121721.2</v>
      </c>
      <c r="G640" s="103">
        <f t="shared" si="33"/>
        <v>687.69039548022602</v>
      </c>
      <c r="H640" s="27"/>
      <c r="I640" s="59"/>
      <c r="J640" s="64" t="s">
        <v>330</v>
      </c>
      <c r="K640" s="53"/>
    </row>
    <row r="641" spans="1:11" s="38" customFormat="1" ht="17.25" customHeight="1" x14ac:dyDescent="0.25">
      <c r="A641" s="10"/>
      <c r="B641" s="24" t="s">
        <v>426</v>
      </c>
      <c r="C641" s="17"/>
      <c r="D641" s="17"/>
      <c r="E641" s="103">
        <v>17700</v>
      </c>
      <c r="F641" s="103">
        <v>121721.2</v>
      </c>
      <c r="G641" s="103">
        <f t="shared" si="33"/>
        <v>687.69039548022602</v>
      </c>
      <c r="H641" s="27"/>
      <c r="I641" s="59"/>
      <c r="J641" s="104"/>
      <c r="K641" s="53"/>
    </row>
    <row r="642" spans="1:11" s="38" customFormat="1" ht="17.25" customHeight="1" x14ac:dyDescent="0.25">
      <c r="A642" s="10"/>
      <c r="B642" s="28" t="s">
        <v>54</v>
      </c>
      <c r="C642" s="17"/>
      <c r="D642" s="17"/>
      <c r="E642" s="105">
        <f>E634+E636+E638+E640</f>
        <v>968000</v>
      </c>
      <c r="F642" s="105">
        <f>F634+F636+F638+F640</f>
        <v>1897612.95</v>
      </c>
      <c r="G642" s="105">
        <f t="shared" si="33"/>
        <v>196.03439566115702</v>
      </c>
      <c r="H642" s="27"/>
      <c r="I642" s="59"/>
      <c r="J642" s="104"/>
      <c r="K642" s="53"/>
    </row>
    <row r="643" spans="1:11" s="38" customFormat="1" ht="17.25" customHeight="1" x14ac:dyDescent="0.25">
      <c r="A643" s="10"/>
      <c r="B643" s="24" t="s">
        <v>426</v>
      </c>
      <c r="C643" s="17"/>
      <c r="D643" s="17"/>
      <c r="E643" s="103">
        <f>E635+E637+E639+E641</f>
        <v>968000</v>
      </c>
      <c r="F643" s="103">
        <f>F635+F637+F639+F641</f>
        <v>1897612.95</v>
      </c>
      <c r="G643" s="103">
        <f t="shared" si="33"/>
        <v>196.03439566115702</v>
      </c>
      <c r="H643" s="27"/>
      <c r="I643" s="59"/>
      <c r="J643" s="104"/>
      <c r="K643" s="53"/>
    </row>
    <row r="644" spans="1:11" ht="17.25" customHeight="1" x14ac:dyDescent="0.25">
      <c r="A644" s="638" t="s">
        <v>127</v>
      </c>
      <c r="B644" s="638"/>
      <c r="C644" s="638"/>
      <c r="D644" s="638"/>
      <c r="E644" s="638"/>
      <c r="F644" s="638"/>
      <c r="G644" s="638"/>
      <c r="H644" s="638"/>
      <c r="I644" s="638"/>
      <c r="J644" s="638"/>
      <c r="K644" s="638"/>
    </row>
    <row r="645" spans="1:11" s="38" customFormat="1" ht="111.75" customHeight="1" x14ac:dyDescent="0.25">
      <c r="A645" s="10">
        <v>210</v>
      </c>
      <c r="B645" s="18" t="s">
        <v>128</v>
      </c>
      <c r="C645" s="17" t="s">
        <v>14</v>
      </c>
      <c r="D645" s="17">
        <v>2016</v>
      </c>
      <c r="E645" s="103">
        <v>5200</v>
      </c>
      <c r="F645" s="103">
        <v>5190</v>
      </c>
      <c r="G645" s="103">
        <f>F645/E645*100</f>
        <v>99.807692307692307</v>
      </c>
      <c r="H645" s="27">
        <v>100</v>
      </c>
      <c r="I645" s="104"/>
      <c r="J645" s="64" t="s">
        <v>330</v>
      </c>
      <c r="K645" s="53"/>
    </row>
    <row r="646" spans="1:11" s="38" customFormat="1" ht="17.25" customHeight="1" x14ac:dyDescent="0.25">
      <c r="A646" s="10"/>
      <c r="B646" s="24" t="s">
        <v>423</v>
      </c>
      <c r="C646" s="17"/>
      <c r="D646" s="17"/>
      <c r="E646" s="103">
        <v>5200</v>
      </c>
      <c r="F646" s="103">
        <v>5190</v>
      </c>
      <c r="G646" s="103">
        <f t="shared" ref="G646" si="34">F646/E646*100</f>
        <v>99.807692307692307</v>
      </c>
      <c r="H646" s="27"/>
      <c r="I646" s="104"/>
      <c r="J646" s="64"/>
      <c r="K646" s="53"/>
    </row>
    <row r="647" spans="1:11" s="38" customFormat="1" ht="159.75" customHeight="1" x14ac:dyDescent="0.25">
      <c r="A647" s="10">
        <v>211</v>
      </c>
      <c r="B647" s="64" t="s">
        <v>129</v>
      </c>
      <c r="C647" s="17" t="s">
        <v>14</v>
      </c>
      <c r="D647" s="17">
        <v>2016</v>
      </c>
      <c r="E647" s="103">
        <f>SUM(E648:E652)</f>
        <v>25000</v>
      </c>
      <c r="F647" s="103">
        <f>SUM(F648:F652)</f>
        <v>24950</v>
      </c>
      <c r="G647" s="103">
        <f>F647/E647*100</f>
        <v>99.8</v>
      </c>
      <c r="H647" s="27">
        <v>100</v>
      </c>
      <c r="I647" s="104"/>
      <c r="J647" s="64" t="s">
        <v>330</v>
      </c>
      <c r="K647" s="53"/>
    </row>
    <row r="648" spans="1:11" s="38" customFormat="1" ht="21.75" customHeight="1" x14ac:dyDescent="0.25">
      <c r="A648" s="10"/>
      <c r="B648" s="18" t="s">
        <v>130</v>
      </c>
      <c r="C648" s="17"/>
      <c r="D648" s="17"/>
      <c r="E648" s="103">
        <v>5000</v>
      </c>
      <c r="F648" s="103">
        <v>5000</v>
      </c>
      <c r="G648" s="103">
        <f t="shared" ref="G648:G669" si="35">F648/E648*100</f>
        <v>100</v>
      </c>
      <c r="H648" s="27">
        <v>100</v>
      </c>
      <c r="I648" s="104"/>
      <c r="J648" s="64"/>
      <c r="K648" s="53"/>
    </row>
    <row r="649" spans="1:11" s="38" customFormat="1" ht="26.25" customHeight="1" x14ac:dyDescent="0.25">
      <c r="A649" s="10"/>
      <c r="B649" s="18" t="s">
        <v>131</v>
      </c>
      <c r="C649" s="17"/>
      <c r="D649" s="17"/>
      <c r="E649" s="103">
        <v>5000</v>
      </c>
      <c r="F649" s="103">
        <v>5000</v>
      </c>
      <c r="G649" s="103">
        <f t="shared" si="35"/>
        <v>100</v>
      </c>
      <c r="H649" s="27">
        <v>100</v>
      </c>
      <c r="I649" s="104"/>
      <c r="J649" s="64"/>
      <c r="K649" s="53"/>
    </row>
    <row r="650" spans="1:11" s="38" customFormat="1" ht="26.25" customHeight="1" x14ac:dyDescent="0.25">
      <c r="A650" s="10"/>
      <c r="B650" s="18" t="s">
        <v>132</v>
      </c>
      <c r="C650" s="17"/>
      <c r="D650" s="17"/>
      <c r="E650" s="103">
        <v>5000</v>
      </c>
      <c r="F650" s="103">
        <v>5000</v>
      </c>
      <c r="G650" s="103">
        <f t="shared" si="35"/>
        <v>100</v>
      </c>
      <c r="H650" s="27">
        <v>100</v>
      </c>
      <c r="I650" s="104"/>
      <c r="J650" s="64"/>
      <c r="K650" s="53"/>
    </row>
    <row r="651" spans="1:11" s="38" customFormat="1" ht="22.5" customHeight="1" x14ac:dyDescent="0.25">
      <c r="A651" s="10"/>
      <c r="B651" s="18" t="s">
        <v>133</v>
      </c>
      <c r="C651" s="17"/>
      <c r="D651" s="17"/>
      <c r="E651" s="103">
        <v>5000</v>
      </c>
      <c r="F651" s="103">
        <v>4950</v>
      </c>
      <c r="G651" s="103">
        <f t="shared" si="35"/>
        <v>99</v>
      </c>
      <c r="H651" s="27">
        <v>100</v>
      </c>
      <c r="I651" s="104"/>
      <c r="J651" s="64"/>
      <c r="K651" s="53"/>
    </row>
    <row r="652" spans="1:11" s="38" customFormat="1" ht="16.5" customHeight="1" x14ac:dyDescent="0.25">
      <c r="A652" s="10"/>
      <c r="B652" s="18" t="s">
        <v>134</v>
      </c>
      <c r="C652" s="17"/>
      <c r="D652" s="17"/>
      <c r="E652" s="103">
        <v>5000</v>
      </c>
      <c r="F652" s="103">
        <v>5000</v>
      </c>
      <c r="G652" s="103">
        <f t="shared" si="35"/>
        <v>100</v>
      </c>
      <c r="H652" s="27">
        <v>100</v>
      </c>
      <c r="I652" s="104"/>
      <c r="J652" s="64"/>
      <c r="K652" s="53"/>
    </row>
    <row r="653" spans="1:11" s="38" customFormat="1" ht="17.25" customHeight="1" x14ac:dyDescent="0.25">
      <c r="A653" s="10"/>
      <c r="B653" s="24" t="s">
        <v>423</v>
      </c>
      <c r="C653" s="17"/>
      <c r="D653" s="17"/>
      <c r="E653" s="103">
        <f>E647</f>
        <v>25000</v>
      </c>
      <c r="F653" s="103">
        <f t="shared" ref="F653" si="36">F647</f>
        <v>24950</v>
      </c>
      <c r="G653" s="103">
        <f t="shared" si="35"/>
        <v>99.8</v>
      </c>
      <c r="H653" s="27"/>
      <c r="I653" s="104"/>
      <c r="J653" s="64"/>
      <c r="K653" s="53"/>
    </row>
    <row r="654" spans="1:11" s="38" customFormat="1" ht="72.75" customHeight="1" x14ac:dyDescent="0.25">
      <c r="A654" s="10">
        <v>212</v>
      </c>
      <c r="B654" s="18" t="s">
        <v>272</v>
      </c>
      <c r="C654" s="17" t="s">
        <v>14</v>
      </c>
      <c r="D654" s="17">
        <v>2016</v>
      </c>
      <c r="E654" s="103">
        <v>8100</v>
      </c>
      <c r="F654" s="103">
        <v>8010</v>
      </c>
      <c r="G654" s="103">
        <f t="shared" si="35"/>
        <v>98.888888888888886</v>
      </c>
      <c r="H654" s="27">
        <v>100</v>
      </c>
      <c r="I654" s="104"/>
      <c r="J654" s="64" t="s">
        <v>330</v>
      </c>
      <c r="K654" s="53"/>
    </row>
    <row r="655" spans="1:11" s="38" customFormat="1" ht="17.25" customHeight="1" x14ac:dyDescent="0.25">
      <c r="A655" s="10"/>
      <c r="B655" s="24" t="s">
        <v>423</v>
      </c>
      <c r="C655" s="17"/>
      <c r="D655" s="17"/>
      <c r="E655" s="103">
        <v>8100</v>
      </c>
      <c r="F655" s="103">
        <v>8010</v>
      </c>
      <c r="G655" s="103">
        <f t="shared" si="35"/>
        <v>98.888888888888886</v>
      </c>
      <c r="H655" s="27"/>
      <c r="I655" s="104"/>
      <c r="J655" s="64"/>
      <c r="K655" s="53"/>
    </row>
    <row r="656" spans="1:11" s="38" customFormat="1" ht="141" customHeight="1" x14ac:dyDescent="0.25">
      <c r="A656" s="10">
        <v>213</v>
      </c>
      <c r="B656" s="18" t="s">
        <v>135</v>
      </c>
      <c r="C656" s="17" t="s">
        <v>103</v>
      </c>
      <c r="D656" s="17">
        <v>2016</v>
      </c>
      <c r="E656" s="103">
        <v>2700</v>
      </c>
      <c r="F656" s="103">
        <v>2700</v>
      </c>
      <c r="G656" s="103">
        <f t="shared" si="35"/>
        <v>100</v>
      </c>
      <c r="H656" s="27"/>
      <c r="I656" s="104"/>
      <c r="J656" s="64" t="s">
        <v>330</v>
      </c>
      <c r="K656" s="53"/>
    </row>
    <row r="657" spans="1:11" s="38" customFormat="1" ht="17.25" customHeight="1" x14ac:dyDescent="0.25">
      <c r="A657" s="10"/>
      <c r="B657" s="24" t="s">
        <v>423</v>
      </c>
      <c r="C657" s="17"/>
      <c r="D657" s="17"/>
      <c r="E657" s="103">
        <v>2700</v>
      </c>
      <c r="F657" s="103">
        <v>2700</v>
      </c>
      <c r="G657" s="103">
        <f t="shared" si="35"/>
        <v>100</v>
      </c>
      <c r="H657" s="27"/>
      <c r="I657" s="104"/>
      <c r="J657" s="64"/>
      <c r="K657" s="53"/>
    </row>
    <row r="658" spans="1:11" s="38" customFormat="1" ht="151.5" customHeight="1" x14ac:dyDescent="0.25">
      <c r="A658" s="10">
        <v>214</v>
      </c>
      <c r="B658" s="18" t="s">
        <v>273</v>
      </c>
      <c r="C658" s="17" t="s">
        <v>92</v>
      </c>
      <c r="D658" s="17">
        <v>2016</v>
      </c>
      <c r="E658" s="103">
        <v>2700</v>
      </c>
      <c r="F658" s="103">
        <v>2700</v>
      </c>
      <c r="G658" s="103">
        <f t="shared" si="35"/>
        <v>100</v>
      </c>
      <c r="H658" s="27"/>
      <c r="I658" s="104"/>
      <c r="J658" s="64" t="s">
        <v>330</v>
      </c>
      <c r="K658" s="53"/>
    </row>
    <row r="659" spans="1:11" s="38" customFormat="1" ht="17.25" customHeight="1" x14ac:dyDescent="0.25">
      <c r="A659" s="10"/>
      <c r="B659" s="24" t="s">
        <v>423</v>
      </c>
      <c r="C659" s="17"/>
      <c r="D659" s="17"/>
      <c r="E659" s="103">
        <v>2700</v>
      </c>
      <c r="F659" s="103">
        <v>2700</v>
      </c>
      <c r="G659" s="103">
        <f t="shared" si="35"/>
        <v>100</v>
      </c>
      <c r="H659" s="27"/>
      <c r="I659" s="104"/>
      <c r="J659" s="64"/>
      <c r="K659" s="53"/>
    </row>
    <row r="660" spans="1:11" s="38" customFormat="1" ht="153.75" customHeight="1" x14ac:dyDescent="0.25">
      <c r="A660" s="10">
        <v>215</v>
      </c>
      <c r="B660" s="64" t="s">
        <v>136</v>
      </c>
      <c r="C660" s="17" t="s">
        <v>50</v>
      </c>
      <c r="D660" s="17">
        <v>2016</v>
      </c>
      <c r="E660" s="103">
        <f>E661+E662</f>
        <v>8088.6</v>
      </c>
      <c r="F660" s="103">
        <f>F661+F662</f>
        <v>8088.6</v>
      </c>
      <c r="G660" s="103">
        <f t="shared" si="35"/>
        <v>100</v>
      </c>
      <c r="H660" s="27">
        <v>100</v>
      </c>
      <c r="I660" s="104"/>
      <c r="J660" s="64" t="s">
        <v>330</v>
      </c>
      <c r="K660" s="53"/>
    </row>
    <row r="661" spans="1:11" s="38" customFormat="1" ht="22.5" customHeight="1" x14ac:dyDescent="0.25">
      <c r="A661" s="10"/>
      <c r="B661" s="18" t="s">
        <v>137</v>
      </c>
      <c r="C661" s="17"/>
      <c r="D661" s="17"/>
      <c r="E661" s="103">
        <v>2700</v>
      </c>
      <c r="F661" s="103">
        <v>2700</v>
      </c>
      <c r="G661" s="103">
        <f t="shared" si="35"/>
        <v>100</v>
      </c>
      <c r="H661" s="27"/>
      <c r="I661" s="104"/>
      <c r="J661" s="104"/>
      <c r="K661" s="53"/>
    </row>
    <row r="662" spans="1:11" s="38" customFormat="1" ht="68.25" customHeight="1" x14ac:dyDescent="0.25">
      <c r="A662" s="10"/>
      <c r="B662" s="18" t="s">
        <v>138</v>
      </c>
      <c r="C662" s="110"/>
      <c r="D662" s="110"/>
      <c r="E662" s="103">
        <v>5388.6</v>
      </c>
      <c r="F662" s="103">
        <v>5388.6</v>
      </c>
      <c r="G662" s="103">
        <f t="shared" si="35"/>
        <v>100</v>
      </c>
      <c r="H662" s="111"/>
      <c r="I662" s="112"/>
      <c r="J662" s="112"/>
      <c r="K662" s="53"/>
    </row>
    <row r="663" spans="1:11" s="38" customFormat="1" ht="17.25" customHeight="1" x14ac:dyDescent="0.25">
      <c r="A663" s="10"/>
      <c r="B663" s="24" t="s">
        <v>423</v>
      </c>
      <c r="C663" s="110"/>
      <c r="D663" s="110"/>
      <c r="E663" s="103">
        <f>E660</f>
        <v>8088.6</v>
      </c>
      <c r="F663" s="103">
        <v>8088.6</v>
      </c>
      <c r="G663" s="103">
        <f t="shared" si="35"/>
        <v>100</v>
      </c>
      <c r="H663" s="111"/>
      <c r="I663" s="112"/>
      <c r="J663" s="112"/>
      <c r="K663" s="53"/>
    </row>
    <row r="664" spans="1:11" s="38" customFormat="1" ht="17.25" customHeight="1" x14ac:dyDescent="0.25">
      <c r="A664" s="10"/>
      <c r="B664" s="28" t="s">
        <v>54</v>
      </c>
      <c r="C664" s="113"/>
      <c r="D664" s="113"/>
      <c r="E664" s="103">
        <f>E645+E647+E654+E656+E658+E660</f>
        <v>51788.6</v>
      </c>
      <c r="F664" s="103">
        <f>F645+F647+F654+F656+F658+F660</f>
        <v>51638.6</v>
      </c>
      <c r="G664" s="103">
        <f t="shared" si="35"/>
        <v>99.710360967471601</v>
      </c>
      <c r="H664" s="114"/>
      <c r="I664" s="115"/>
      <c r="J664" s="115"/>
      <c r="K664" s="53"/>
    </row>
    <row r="665" spans="1:11" s="38" customFormat="1" ht="17.25" customHeight="1" x14ac:dyDescent="0.25">
      <c r="A665" s="10"/>
      <c r="B665" s="24" t="s">
        <v>423</v>
      </c>
      <c r="C665" s="113"/>
      <c r="D665" s="113"/>
      <c r="E665" s="103">
        <f>E646+E653+E655+E657+E659+E663</f>
        <v>51788.6</v>
      </c>
      <c r="F665" s="103">
        <f>F646+F653+F655+F657+F659+F663</f>
        <v>51638.6</v>
      </c>
      <c r="G665" s="103">
        <f t="shared" si="35"/>
        <v>99.710360967471601</v>
      </c>
      <c r="H665" s="114"/>
      <c r="I665" s="115"/>
      <c r="J665" s="115"/>
      <c r="K665" s="53"/>
    </row>
    <row r="666" spans="1:11" ht="17.25" customHeight="1" x14ac:dyDescent="0.25">
      <c r="A666" s="10"/>
      <c r="B666" s="31" t="s">
        <v>73</v>
      </c>
      <c r="C666" s="113"/>
      <c r="D666" s="113"/>
      <c r="E666" s="34">
        <f>E667+E668+E669</f>
        <v>1837735.2999999998</v>
      </c>
      <c r="F666" s="34">
        <f>F667+F668+F669</f>
        <v>2605518.19</v>
      </c>
      <c r="G666" s="105">
        <f t="shared" si="35"/>
        <v>141.77875290309765</v>
      </c>
      <c r="H666" s="114"/>
      <c r="I666" s="115"/>
      <c r="J666" s="116"/>
      <c r="K666" s="14"/>
    </row>
    <row r="667" spans="1:11" ht="17.25" customHeight="1" x14ac:dyDescent="0.25">
      <c r="A667" s="10"/>
      <c r="B667" s="32" t="s">
        <v>13</v>
      </c>
      <c r="C667" s="113"/>
      <c r="D667" s="113"/>
      <c r="E667" s="33">
        <f>E528+E542+E551+E563+E574+E579+E586+E591+E610+E627+E632+E665</f>
        <v>853235.29999999993</v>
      </c>
      <c r="F667" s="33">
        <f>F528+F542+F551+F563+F574+F579+F586+F591+F610+F627+F632+F665</f>
        <v>691405.24</v>
      </c>
      <c r="G667" s="103">
        <f t="shared" si="35"/>
        <v>81.033360902906864</v>
      </c>
      <c r="H667" s="114"/>
      <c r="I667" s="115"/>
      <c r="J667" s="115"/>
      <c r="K667" s="14"/>
    </row>
    <row r="668" spans="1:11" ht="19.5" customHeight="1" x14ac:dyDescent="0.25">
      <c r="A668" s="10"/>
      <c r="B668" s="32" t="s">
        <v>144</v>
      </c>
      <c r="C668" s="113"/>
      <c r="D668" s="113"/>
      <c r="E668" s="33">
        <f>E643</f>
        <v>968000</v>
      </c>
      <c r="F668" s="33">
        <f>F643</f>
        <v>1897612.95</v>
      </c>
      <c r="G668" s="103">
        <f t="shared" si="35"/>
        <v>196.03439566115702</v>
      </c>
      <c r="H668" s="114"/>
      <c r="I668" s="115"/>
      <c r="J668" s="115"/>
      <c r="K668" s="14"/>
    </row>
    <row r="669" spans="1:11" ht="39.75" customHeight="1" x14ac:dyDescent="0.25">
      <c r="A669" s="10"/>
      <c r="B669" s="79" t="s">
        <v>139</v>
      </c>
      <c r="C669" s="113"/>
      <c r="D669" s="113"/>
      <c r="E669" s="33">
        <f>E529+E611</f>
        <v>16500</v>
      </c>
      <c r="F669" s="33">
        <f>F529+F611</f>
        <v>16500</v>
      </c>
      <c r="G669" s="103">
        <f t="shared" si="35"/>
        <v>100</v>
      </c>
      <c r="H669" s="114"/>
      <c r="I669" s="115"/>
      <c r="J669" s="115"/>
      <c r="K669" s="14"/>
    </row>
    <row r="670" spans="1:11" ht="17.25" customHeight="1" x14ac:dyDescent="0.25">
      <c r="A670" s="10"/>
      <c r="B670" s="32"/>
      <c r="C670" s="12"/>
      <c r="D670" s="12"/>
      <c r="E670" s="12"/>
      <c r="F670" s="12"/>
      <c r="G670" s="12"/>
      <c r="H670" s="13"/>
      <c r="I670" s="14"/>
      <c r="J670" s="14"/>
      <c r="K670" s="14"/>
    </row>
    <row r="671" spans="1:11" ht="23.25" customHeight="1" x14ac:dyDescent="0.25">
      <c r="A671" s="639" t="s">
        <v>427</v>
      </c>
      <c r="B671" s="639"/>
      <c r="C671" s="639"/>
      <c r="D671" s="639"/>
      <c r="E671" s="639"/>
      <c r="F671" s="639"/>
      <c r="G671" s="639"/>
      <c r="H671" s="639"/>
      <c r="I671" s="639"/>
      <c r="J671" s="639"/>
      <c r="K671" s="639"/>
    </row>
    <row r="672" spans="1:11" ht="100.5" customHeight="1" x14ac:dyDescent="0.25">
      <c r="A672" s="10">
        <v>216</v>
      </c>
      <c r="B672" s="18" t="s">
        <v>40</v>
      </c>
      <c r="C672" s="17" t="s">
        <v>14</v>
      </c>
      <c r="D672" s="17" t="s">
        <v>16</v>
      </c>
      <c r="E672" s="20">
        <v>3671882.7</v>
      </c>
      <c r="F672" s="33">
        <v>3131959.13</v>
      </c>
      <c r="G672" s="20">
        <f t="shared" ref="G672:G693" si="37">F672/E672*100</f>
        <v>85.295729354317331</v>
      </c>
      <c r="H672" s="54">
        <v>100</v>
      </c>
      <c r="I672" s="14"/>
      <c r="J672" s="23" t="s">
        <v>330</v>
      </c>
      <c r="K672" s="14"/>
    </row>
    <row r="673" spans="1:11" ht="17.25" customHeight="1" x14ac:dyDescent="0.25">
      <c r="A673" s="10"/>
      <c r="B673" s="24" t="s">
        <v>13</v>
      </c>
      <c r="C673" s="12"/>
      <c r="D673" s="12"/>
      <c r="E673" s="20">
        <v>3671882.7</v>
      </c>
      <c r="F673" s="33">
        <v>3131959.13</v>
      </c>
      <c r="G673" s="117">
        <f t="shared" si="37"/>
        <v>85.295729354317331</v>
      </c>
      <c r="H673" s="13"/>
      <c r="I673" s="14"/>
      <c r="J673" s="14"/>
      <c r="K673" s="14"/>
    </row>
    <row r="674" spans="1:11" ht="118.5" customHeight="1" x14ac:dyDescent="0.25">
      <c r="A674" s="10">
        <v>217</v>
      </c>
      <c r="B674" s="18" t="s">
        <v>428</v>
      </c>
      <c r="C674" s="17" t="s">
        <v>14</v>
      </c>
      <c r="D674" s="17" t="s">
        <v>16</v>
      </c>
      <c r="E674" s="20">
        <v>213540.4</v>
      </c>
      <c r="F674" s="33">
        <v>207065</v>
      </c>
      <c r="G674" s="20">
        <f t="shared" si="37"/>
        <v>96.967599573663804</v>
      </c>
      <c r="H674" s="54">
        <v>100</v>
      </c>
      <c r="I674" s="14"/>
      <c r="J674" s="23" t="s">
        <v>330</v>
      </c>
      <c r="K674" s="14"/>
    </row>
    <row r="675" spans="1:11" ht="17.25" customHeight="1" x14ac:dyDescent="0.25">
      <c r="A675" s="10"/>
      <c r="B675" s="24" t="s">
        <v>13</v>
      </c>
      <c r="C675" s="12"/>
      <c r="D675" s="12"/>
      <c r="E675" s="20">
        <v>213540.4</v>
      </c>
      <c r="F675" s="33">
        <v>207065</v>
      </c>
      <c r="G675" s="117">
        <f t="shared" si="37"/>
        <v>96.967599573663804</v>
      </c>
      <c r="H675" s="13"/>
      <c r="I675" s="14"/>
      <c r="J675" s="14"/>
      <c r="K675" s="14"/>
    </row>
    <row r="676" spans="1:11" ht="88.5" customHeight="1" x14ac:dyDescent="0.25">
      <c r="A676" s="10">
        <v>218</v>
      </c>
      <c r="B676" s="18" t="s">
        <v>41</v>
      </c>
      <c r="C676" s="17" t="s">
        <v>14</v>
      </c>
      <c r="D676" s="17" t="s">
        <v>16</v>
      </c>
      <c r="E676" s="20">
        <v>123770.3</v>
      </c>
      <c r="F676" s="33">
        <v>70701.55</v>
      </c>
      <c r="G676" s="20">
        <f t="shared" si="37"/>
        <v>57.12319514455406</v>
      </c>
      <c r="H676" s="54">
        <v>100</v>
      </c>
      <c r="I676" s="14"/>
      <c r="J676" s="23" t="s">
        <v>330</v>
      </c>
      <c r="K676" s="14"/>
    </row>
    <row r="677" spans="1:11" ht="17.25" customHeight="1" x14ac:dyDescent="0.25">
      <c r="A677" s="10"/>
      <c r="B677" s="24" t="s">
        <v>13</v>
      </c>
      <c r="C677" s="12"/>
      <c r="D677" s="12"/>
      <c r="E677" s="20">
        <v>123770.3</v>
      </c>
      <c r="F677" s="33">
        <v>70701.55</v>
      </c>
      <c r="G677" s="117">
        <f t="shared" si="37"/>
        <v>57.12319514455406</v>
      </c>
      <c r="H677" s="13"/>
      <c r="I677" s="14"/>
      <c r="J677" s="14"/>
      <c r="K677" s="14"/>
    </row>
    <row r="678" spans="1:11" ht="51.75" customHeight="1" x14ac:dyDescent="0.25">
      <c r="A678" s="10">
        <v>219</v>
      </c>
      <c r="B678" s="18" t="s">
        <v>42</v>
      </c>
      <c r="C678" s="17" t="s">
        <v>14</v>
      </c>
      <c r="D678" s="17" t="s">
        <v>16</v>
      </c>
      <c r="E678" s="20">
        <v>9922</v>
      </c>
      <c r="F678" s="33">
        <v>8577.52</v>
      </c>
      <c r="G678" s="20">
        <f t="shared" si="37"/>
        <v>86.449506147954054</v>
      </c>
      <c r="H678" s="54">
        <v>100</v>
      </c>
      <c r="I678" s="14"/>
      <c r="J678" s="23" t="s">
        <v>330</v>
      </c>
      <c r="K678" s="14"/>
    </row>
    <row r="679" spans="1:11" ht="17.25" customHeight="1" x14ac:dyDescent="0.25">
      <c r="A679" s="10"/>
      <c r="B679" s="24" t="s">
        <v>13</v>
      </c>
      <c r="C679" s="12"/>
      <c r="D679" s="12"/>
      <c r="E679" s="20">
        <v>9922</v>
      </c>
      <c r="F679" s="33">
        <v>8577.52</v>
      </c>
      <c r="G679" s="117">
        <f t="shared" si="37"/>
        <v>86.449506147954054</v>
      </c>
      <c r="H679" s="13"/>
      <c r="I679" s="14"/>
      <c r="J679" s="14"/>
      <c r="K679" s="14"/>
    </row>
    <row r="680" spans="1:11" ht="100.5" customHeight="1" x14ac:dyDescent="0.25">
      <c r="A680" s="10">
        <v>220</v>
      </c>
      <c r="B680" s="18" t="s">
        <v>429</v>
      </c>
      <c r="C680" s="17" t="s">
        <v>149</v>
      </c>
      <c r="D680" s="12"/>
      <c r="E680" s="20">
        <v>246000</v>
      </c>
      <c r="F680" s="33">
        <v>157597.95000000001</v>
      </c>
      <c r="G680" s="20">
        <f t="shared" si="37"/>
        <v>64.064207317073169</v>
      </c>
      <c r="H680" s="13"/>
      <c r="I680" s="14"/>
      <c r="J680" s="37" t="s">
        <v>380</v>
      </c>
      <c r="K680" s="14"/>
    </row>
    <row r="681" spans="1:11" ht="21" customHeight="1" x14ac:dyDescent="0.25">
      <c r="A681" s="10"/>
      <c r="B681" s="24" t="s">
        <v>13</v>
      </c>
      <c r="C681" s="12"/>
      <c r="D681" s="12"/>
      <c r="E681" s="20">
        <v>246000</v>
      </c>
      <c r="F681" s="33">
        <v>157597.95000000001</v>
      </c>
      <c r="G681" s="20">
        <f t="shared" si="37"/>
        <v>64.064207317073169</v>
      </c>
      <c r="H681" s="13"/>
      <c r="I681" s="14"/>
      <c r="J681" s="14"/>
      <c r="K681" s="14"/>
    </row>
    <row r="682" spans="1:11" ht="84.75" customHeight="1" x14ac:dyDescent="0.25">
      <c r="A682" s="10">
        <v>221</v>
      </c>
      <c r="B682" s="18" t="s">
        <v>43</v>
      </c>
      <c r="C682" s="17" t="s">
        <v>26</v>
      </c>
      <c r="D682" s="17" t="s">
        <v>16</v>
      </c>
      <c r="E682" s="118">
        <f>E684+E685+E686+E687+E688+E689+E690</f>
        <v>15556666</v>
      </c>
      <c r="F682" s="33">
        <f>F684+F685+F686+F687+F688+F689+F690</f>
        <v>14921595.140000001</v>
      </c>
      <c r="G682" s="20">
        <f>F682/E682*100</f>
        <v>95.917693032684511</v>
      </c>
      <c r="H682" s="13"/>
      <c r="I682" s="14"/>
      <c r="J682" s="23" t="s">
        <v>430</v>
      </c>
      <c r="K682" s="14"/>
    </row>
    <row r="683" spans="1:11" ht="15" customHeight="1" x14ac:dyDescent="0.25">
      <c r="A683" s="10"/>
      <c r="B683" s="24" t="s">
        <v>27</v>
      </c>
      <c r="C683" s="12"/>
      <c r="D683" s="12"/>
      <c r="E683" s="12"/>
      <c r="F683" s="33"/>
      <c r="G683" s="117"/>
      <c r="H683" s="13"/>
      <c r="I683" s="14"/>
      <c r="J683" s="14"/>
      <c r="K683" s="14"/>
    </row>
    <row r="684" spans="1:11" ht="20.25" customHeight="1" x14ac:dyDescent="0.25">
      <c r="A684" s="10"/>
      <c r="B684" s="119" t="s">
        <v>28</v>
      </c>
      <c r="C684" s="12"/>
      <c r="D684" s="12"/>
      <c r="E684" s="118">
        <v>1174405.6000000001</v>
      </c>
      <c r="F684" s="33">
        <v>1035628.4</v>
      </c>
      <c r="G684" s="20">
        <f t="shared" si="37"/>
        <v>88.183196674130286</v>
      </c>
      <c r="H684" s="13"/>
      <c r="I684" s="14"/>
      <c r="J684" s="14"/>
      <c r="K684" s="14"/>
    </row>
    <row r="685" spans="1:11" ht="16.5" customHeight="1" x14ac:dyDescent="0.25">
      <c r="A685" s="10"/>
      <c r="B685" s="119" t="s">
        <v>29</v>
      </c>
      <c r="C685" s="12"/>
      <c r="D685" s="12"/>
      <c r="E685" s="118">
        <v>585562.1</v>
      </c>
      <c r="F685" s="33">
        <v>531558.46</v>
      </c>
      <c r="G685" s="20">
        <f t="shared" si="37"/>
        <v>90.777470058256839</v>
      </c>
      <c r="H685" s="13"/>
      <c r="I685" s="14"/>
      <c r="J685" s="14"/>
      <c r="K685" s="14"/>
    </row>
    <row r="686" spans="1:11" ht="15.75" customHeight="1" x14ac:dyDescent="0.25">
      <c r="A686" s="10"/>
      <c r="B686" s="119" t="s">
        <v>30</v>
      </c>
      <c r="C686" s="12"/>
      <c r="D686" s="12"/>
      <c r="E686" s="118">
        <v>2390317.6</v>
      </c>
      <c r="F686" s="33">
        <v>1831070.68</v>
      </c>
      <c r="G686" s="20">
        <f t="shared" si="37"/>
        <v>76.603656350938465</v>
      </c>
      <c r="H686" s="13"/>
      <c r="I686" s="14"/>
      <c r="J686" s="14"/>
      <c r="K686" s="14"/>
    </row>
    <row r="687" spans="1:11" ht="18" customHeight="1" x14ac:dyDescent="0.25">
      <c r="A687" s="10"/>
      <c r="B687" s="119" t="s">
        <v>31</v>
      </c>
      <c r="C687" s="12"/>
      <c r="D687" s="12"/>
      <c r="E687" s="118">
        <v>1402856.9</v>
      </c>
      <c r="F687" s="33">
        <v>1198585.3999999999</v>
      </c>
      <c r="G687" s="20">
        <f t="shared" si="37"/>
        <v>85.438892591254316</v>
      </c>
      <c r="H687" s="13"/>
      <c r="I687" s="14"/>
      <c r="J687" s="14"/>
      <c r="K687" s="14"/>
    </row>
    <row r="688" spans="1:11" ht="22.5" customHeight="1" x14ac:dyDescent="0.25">
      <c r="A688" s="10"/>
      <c r="B688" s="119" t="s">
        <v>32</v>
      </c>
      <c r="C688" s="12"/>
      <c r="D688" s="12"/>
      <c r="E688" s="118">
        <v>1678671.7</v>
      </c>
      <c r="F688" s="33">
        <v>1629200.1</v>
      </c>
      <c r="G688" s="20">
        <f t="shared" si="37"/>
        <v>97.052931791249009</v>
      </c>
      <c r="H688" s="13"/>
      <c r="I688" s="14"/>
      <c r="J688" s="14"/>
      <c r="K688" s="14"/>
    </row>
    <row r="689" spans="1:11" ht="21" customHeight="1" x14ac:dyDescent="0.25">
      <c r="A689" s="10"/>
      <c r="B689" s="119" t="s">
        <v>33</v>
      </c>
      <c r="C689" s="12"/>
      <c r="D689" s="12"/>
      <c r="E689" s="118">
        <v>336155.9</v>
      </c>
      <c r="F689" s="33">
        <v>356510.7</v>
      </c>
      <c r="G689" s="20">
        <f t="shared" si="37"/>
        <v>106.05516666522882</v>
      </c>
      <c r="H689" s="13"/>
      <c r="I689" s="14"/>
      <c r="J689" s="14"/>
      <c r="K689" s="14"/>
    </row>
    <row r="690" spans="1:11" ht="21.75" customHeight="1" x14ac:dyDescent="0.25">
      <c r="A690" s="10"/>
      <c r="B690" s="119" t="s">
        <v>34</v>
      </c>
      <c r="C690" s="12"/>
      <c r="D690" s="12"/>
      <c r="E690" s="118">
        <v>7988696.2000000002</v>
      </c>
      <c r="F690" s="33">
        <v>8339041.4000000004</v>
      </c>
      <c r="G690" s="20">
        <f t="shared" si="37"/>
        <v>104.38551161827885</v>
      </c>
      <c r="H690" s="13"/>
      <c r="I690" s="14"/>
      <c r="J690" s="14"/>
      <c r="K690" s="14"/>
    </row>
    <row r="691" spans="1:11" ht="19.5" customHeight="1" x14ac:dyDescent="0.25">
      <c r="A691" s="10"/>
      <c r="B691" s="28" t="s">
        <v>431</v>
      </c>
      <c r="C691" s="12"/>
      <c r="D691" s="12"/>
      <c r="E691" s="120">
        <f>E692+E693</f>
        <v>19821781.399999999</v>
      </c>
      <c r="F691" s="33">
        <f>F692+F693</f>
        <v>18497496.289999999</v>
      </c>
      <c r="G691" s="29">
        <f t="shared" si="37"/>
        <v>93.319040891047266</v>
      </c>
      <c r="H691" s="13"/>
      <c r="I691" s="14"/>
      <c r="J691" s="14"/>
      <c r="K691" s="14"/>
    </row>
    <row r="692" spans="1:11" ht="18" customHeight="1" x14ac:dyDescent="0.25">
      <c r="A692" s="10"/>
      <c r="B692" s="24" t="s">
        <v>13</v>
      </c>
      <c r="C692" s="12"/>
      <c r="D692" s="12"/>
      <c r="E692" s="121">
        <f>E673+E675+E677+E679+E681</f>
        <v>4265115.4000000004</v>
      </c>
      <c r="F692" s="33">
        <f>F673+F675+F677+F679+F681</f>
        <v>3575901.15</v>
      </c>
      <c r="G692" s="20">
        <f t="shared" si="37"/>
        <v>83.8406658352081</v>
      </c>
      <c r="H692" s="13"/>
      <c r="I692" s="14"/>
      <c r="J692" s="14"/>
      <c r="K692" s="14"/>
    </row>
    <row r="693" spans="1:11" ht="19.5" customHeight="1" x14ac:dyDescent="0.25">
      <c r="A693" s="10"/>
      <c r="B693" s="24" t="s">
        <v>22</v>
      </c>
      <c r="C693" s="12"/>
      <c r="D693" s="12"/>
      <c r="E693" s="121">
        <f>E684+E685+E686+E687+E688+E689+E690</f>
        <v>15556666</v>
      </c>
      <c r="F693" s="33">
        <f>F684+F685+F686+F687+F688+F689+F690</f>
        <v>14921595.140000001</v>
      </c>
      <c r="G693" s="20">
        <f t="shared" si="37"/>
        <v>95.917693032684511</v>
      </c>
      <c r="H693" s="13"/>
      <c r="I693" s="14"/>
      <c r="J693" s="14"/>
      <c r="K693" s="14"/>
    </row>
    <row r="694" spans="1:11" ht="19.5" customHeight="1" x14ac:dyDescent="0.25">
      <c r="A694" s="10"/>
      <c r="B694" s="24"/>
      <c r="C694" s="12"/>
      <c r="D694" s="12"/>
      <c r="E694" s="121"/>
      <c r="F694" s="121"/>
      <c r="G694" s="117"/>
      <c r="H694" s="13"/>
      <c r="I694" s="14"/>
      <c r="J694" s="14"/>
      <c r="K694" s="14"/>
    </row>
    <row r="695" spans="1:11" ht="19.5" customHeight="1" x14ac:dyDescent="0.25">
      <c r="A695" s="10"/>
      <c r="B695" s="31" t="s">
        <v>263</v>
      </c>
      <c r="C695" s="12"/>
      <c r="D695" s="12"/>
      <c r="E695" s="122">
        <f>E696+E697+E698+E699</f>
        <v>55849193</v>
      </c>
      <c r="F695" s="49">
        <f>F696+F697+F698+F699</f>
        <v>58727421.189999998</v>
      </c>
      <c r="G695" s="29">
        <f t="shared" ref="G695:G699" si="38">F695/E695*100</f>
        <v>105.15357167291566</v>
      </c>
      <c r="H695" s="13"/>
      <c r="I695" s="123"/>
      <c r="J695" s="123"/>
      <c r="K695" s="116"/>
    </row>
    <row r="696" spans="1:11" ht="19.5" customHeight="1" x14ac:dyDescent="0.25">
      <c r="A696" s="10"/>
      <c r="B696" s="32" t="s">
        <v>13</v>
      </c>
      <c r="C696" s="12"/>
      <c r="D696" s="12"/>
      <c r="E696" s="121">
        <f>E40+E107+E154+E511+E667+E692</f>
        <v>35312037</v>
      </c>
      <c r="F696" s="45">
        <f>F40+F107+F154+F511+F667+F692</f>
        <v>29782541.829999998</v>
      </c>
      <c r="G696" s="20">
        <f t="shared" si="38"/>
        <v>84.341047303501625</v>
      </c>
      <c r="H696" s="13"/>
      <c r="I696" s="14"/>
      <c r="J696" s="14"/>
      <c r="K696" s="14"/>
    </row>
    <row r="697" spans="1:11" ht="19.5" customHeight="1" x14ac:dyDescent="0.25">
      <c r="A697" s="10"/>
      <c r="B697" s="32" t="s">
        <v>22</v>
      </c>
      <c r="C697" s="12"/>
      <c r="D697" s="12"/>
      <c r="E697" s="121">
        <f>E693+E512+E155</f>
        <v>16519456</v>
      </c>
      <c r="F697" s="45">
        <f>F693+F512+F155</f>
        <v>15687624.710000001</v>
      </c>
      <c r="G697" s="20">
        <f t="shared" si="38"/>
        <v>94.964535817644375</v>
      </c>
      <c r="H697" s="13"/>
      <c r="I697" s="14"/>
      <c r="J697" s="14"/>
      <c r="K697" s="14"/>
    </row>
    <row r="698" spans="1:11" ht="19.5" customHeight="1" x14ac:dyDescent="0.25">
      <c r="A698" s="10"/>
      <c r="B698" s="32" t="s">
        <v>144</v>
      </c>
      <c r="C698" s="12"/>
      <c r="D698" s="12"/>
      <c r="E698" s="45">
        <f>E41+E108+E156+E513+E668</f>
        <v>3944200</v>
      </c>
      <c r="F698" s="45">
        <f>F41+F108+F156+F513+F668</f>
        <v>12028224.399999999</v>
      </c>
      <c r="G698" s="20">
        <f t="shared" si="38"/>
        <v>304.95979919882353</v>
      </c>
      <c r="H698" s="13"/>
      <c r="I698" s="14"/>
      <c r="J698" s="14"/>
      <c r="K698" s="14"/>
    </row>
    <row r="699" spans="1:11" ht="35.25" customHeight="1" x14ac:dyDescent="0.25">
      <c r="A699" s="10"/>
      <c r="B699" s="79" t="s">
        <v>139</v>
      </c>
      <c r="C699" s="12"/>
      <c r="D699" s="12"/>
      <c r="E699" s="121">
        <f>E669+E514</f>
        <v>73500</v>
      </c>
      <c r="F699" s="45">
        <f>F669+F514</f>
        <v>1229030.25</v>
      </c>
      <c r="G699" s="20">
        <f t="shared" si="38"/>
        <v>1672.1499999999999</v>
      </c>
      <c r="H699" s="13"/>
      <c r="I699" s="14"/>
      <c r="J699" s="14"/>
      <c r="K699" s="14"/>
    </row>
    <row r="700" spans="1:11" ht="19.5" customHeight="1" x14ac:dyDescent="0.25">
      <c r="A700" s="10"/>
      <c r="B700" s="24"/>
      <c r="C700" s="12"/>
      <c r="D700" s="12"/>
      <c r="E700" s="121"/>
      <c r="F700" s="121"/>
      <c r="G700" s="117"/>
      <c r="H700" s="13"/>
      <c r="I700" s="14"/>
      <c r="J700" s="14"/>
      <c r="K700" s="14"/>
    </row>
    <row r="701" spans="1:11" ht="19.5" customHeight="1" x14ac:dyDescent="0.25">
      <c r="A701" s="10"/>
      <c r="B701" s="24"/>
      <c r="C701" s="12"/>
      <c r="D701" s="12"/>
      <c r="E701" s="121"/>
      <c r="G701" s="117"/>
      <c r="H701" s="13"/>
      <c r="I701" s="14"/>
      <c r="J701" s="14"/>
      <c r="K701" s="14"/>
    </row>
    <row r="702" spans="1:11" x14ac:dyDescent="0.25">
      <c r="A702" s="124"/>
      <c r="H702" s="125"/>
      <c r="I702" s="126"/>
      <c r="J702" s="126"/>
      <c r="K702" s="126"/>
    </row>
    <row r="703" spans="1:11" x14ac:dyDescent="0.25">
      <c r="A703" s="124"/>
      <c r="H703" s="125"/>
      <c r="I703" s="126"/>
      <c r="J703" s="126"/>
      <c r="K703" s="126"/>
    </row>
    <row r="704" spans="1:11" x14ac:dyDescent="0.25">
      <c r="A704" s="124"/>
      <c r="H704" s="125"/>
      <c r="I704" s="126"/>
      <c r="J704" s="126"/>
      <c r="K704" s="126"/>
    </row>
    <row r="705" spans="1:11" x14ac:dyDescent="0.25">
      <c r="A705" s="124"/>
      <c r="H705" s="125"/>
      <c r="I705" s="126"/>
      <c r="J705" s="126"/>
      <c r="K705" s="126"/>
    </row>
    <row r="706" spans="1:11" x14ac:dyDescent="0.25">
      <c r="A706" s="124"/>
      <c r="H706" s="125"/>
      <c r="I706" s="126"/>
      <c r="J706" s="126"/>
      <c r="K706" s="126"/>
    </row>
    <row r="707" spans="1:11" x14ac:dyDescent="0.25">
      <c r="A707" s="124"/>
      <c r="H707" s="125"/>
      <c r="I707" s="127"/>
      <c r="J707" s="127"/>
      <c r="K707" s="127"/>
    </row>
    <row r="708" spans="1:11" x14ac:dyDescent="0.25">
      <c r="H708" s="125"/>
      <c r="I708" s="128"/>
      <c r="J708" s="128"/>
      <c r="K708" s="128"/>
    </row>
  </sheetData>
  <mergeCells count="49">
    <mergeCell ref="A44:K44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22:K22"/>
    <mergeCell ref="A43:K43"/>
    <mergeCell ref="A131:K131"/>
    <mergeCell ref="A51:K51"/>
    <mergeCell ref="A56:K56"/>
    <mergeCell ref="A61:K61"/>
    <mergeCell ref="A66:K66"/>
    <mergeCell ref="A75:K75"/>
    <mergeCell ref="A92:K92"/>
    <mergeCell ref="A97:K97"/>
    <mergeCell ref="A110:K110"/>
    <mergeCell ref="A111:K111"/>
    <mergeCell ref="A121:K121"/>
    <mergeCell ref="A126:K126"/>
    <mergeCell ref="A564:K564"/>
    <mergeCell ref="A136:K136"/>
    <mergeCell ref="A141:K141"/>
    <mergeCell ref="A146:K146"/>
    <mergeCell ref="B157:K157"/>
    <mergeCell ref="A158:K158"/>
    <mergeCell ref="A334:K334"/>
    <mergeCell ref="A516:K516"/>
    <mergeCell ref="A517:K517"/>
    <mergeCell ref="B530:K530"/>
    <mergeCell ref="A543:K543"/>
    <mergeCell ref="A553:K553"/>
    <mergeCell ref="A633:K633"/>
    <mergeCell ref="A644:K644"/>
    <mergeCell ref="A671:K671"/>
    <mergeCell ref="A575:K575"/>
    <mergeCell ref="A580:K580"/>
    <mergeCell ref="A587:K587"/>
    <mergeCell ref="A592:K592"/>
    <mergeCell ref="A613:K613"/>
    <mergeCell ref="A628:K6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6"/>
  <sheetViews>
    <sheetView topLeftCell="A677" zoomScale="110" zoomScaleNormal="110" workbookViewId="0">
      <selection activeCell="E19" sqref="E19"/>
    </sheetView>
  </sheetViews>
  <sheetFormatPr defaultRowHeight="15.75" x14ac:dyDescent="0.25"/>
  <cols>
    <col min="1" max="1" width="7" style="1" customWidth="1"/>
    <col min="2" max="2" width="46.85546875" style="2" customWidth="1"/>
    <col min="3" max="3" width="22.140625" style="3" customWidth="1"/>
    <col min="4" max="4" width="12.85546875" style="3" customWidth="1"/>
    <col min="5" max="5" width="18" style="3" customWidth="1"/>
    <col min="6" max="6" width="16.140625" style="3" customWidth="1"/>
    <col min="7" max="7" width="9.28515625" style="3" customWidth="1"/>
    <col min="8" max="8" width="16.7109375" style="4" customWidth="1"/>
    <col min="9" max="9" width="32.28515625" customWidth="1"/>
    <col min="10" max="10" width="24.5703125" customWidth="1"/>
    <col min="11" max="11" width="32.28515625" customWidth="1"/>
    <col min="12" max="12" width="24.28515625" customWidth="1"/>
  </cols>
  <sheetData>
    <row r="1" spans="1:11" x14ac:dyDescent="0.25">
      <c r="K1" s="5" t="s">
        <v>0</v>
      </c>
    </row>
    <row r="2" spans="1:11" ht="91.5" customHeight="1" x14ac:dyDescent="0.25">
      <c r="B2" s="6"/>
      <c r="F2" s="7"/>
      <c r="G2" s="7"/>
      <c r="H2" s="8"/>
      <c r="I2" s="9"/>
      <c r="J2" s="640" t="s">
        <v>325</v>
      </c>
      <c r="K2" s="641"/>
    </row>
    <row r="3" spans="1:11" ht="41.25" customHeight="1" x14ac:dyDescent="0.25">
      <c r="A3" s="642" t="s">
        <v>10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</row>
    <row r="4" spans="1:11" ht="9" customHeight="1" x14ac:dyDescent="0.25">
      <c r="A4" s="10"/>
      <c r="B4" s="11"/>
      <c r="C4" s="12"/>
      <c r="D4" s="12"/>
      <c r="E4" s="12"/>
      <c r="F4" s="12"/>
      <c r="G4" s="12"/>
      <c r="H4" s="13"/>
      <c r="I4" s="14"/>
      <c r="J4" s="14"/>
      <c r="K4" s="14"/>
    </row>
    <row r="5" spans="1:11" ht="66" customHeight="1" x14ac:dyDescent="0.25">
      <c r="A5" s="643" t="s">
        <v>2</v>
      </c>
      <c r="B5" s="644" t="s">
        <v>1</v>
      </c>
      <c r="C5" s="643" t="s">
        <v>3</v>
      </c>
      <c r="D5" s="643" t="s">
        <v>4</v>
      </c>
      <c r="E5" s="643" t="s">
        <v>326</v>
      </c>
      <c r="F5" s="643"/>
      <c r="G5" s="643"/>
      <c r="H5" s="646" t="s">
        <v>8</v>
      </c>
      <c r="I5" s="643" t="s">
        <v>9</v>
      </c>
      <c r="J5" s="643" t="s">
        <v>327</v>
      </c>
      <c r="K5" s="643" t="s">
        <v>328</v>
      </c>
    </row>
    <row r="6" spans="1:11" ht="33" customHeight="1" x14ac:dyDescent="0.25">
      <c r="A6" s="643"/>
      <c r="B6" s="645"/>
      <c r="C6" s="643"/>
      <c r="D6" s="643"/>
      <c r="E6" s="15" t="s">
        <v>5</v>
      </c>
      <c r="F6" s="15" t="s">
        <v>6</v>
      </c>
      <c r="G6" s="15" t="s">
        <v>7</v>
      </c>
      <c r="H6" s="646"/>
      <c r="I6" s="643"/>
      <c r="J6" s="643"/>
      <c r="K6" s="643"/>
    </row>
    <row r="7" spans="1:11" ht="21.75" customHeight="1" x14ac:dyDescent="0.25">
      <c r="A7" s="639" t="s">
        <v>303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</row>
    <row r="8" spans="1:11" ht="21.75" customHeight="1" x14ac:dyDescent="0.25">
      <c r="A8" s="638" t="s">
        <v>11</v>
      </c>
      <c r="B8" s="638"/>
      <c r="C8" s="638"/>
      <c r="D8" s="638"/>
      <c r="E8" s="638"/>
      <c r="F8" s="638"/>
      <c r="G8" s="638"/>
      <c r="H8" s="638"/>
      <c r="I8" s="638"/>
      <c r="J8" s="638"/>
      <c r="K8" s="638"/>
    </row>
    <row r="9" spans="1:11" ht="66" customHeight="1" x14ac:dyDescent="0.25">
      <c r="A9" s="17">
        <v>1</v>
      </c>
      <c r="B9" s="18" t="s">
        <v>270</v>
      </c>
      <c r="C9" s="17" t="s">
        <v>140</v>
      </c>
      <c r="D9" s="19" t="s">
        <v>16</v>
      </c>
      <c r="E9" s="33">
        <f>E10+E11</f>
        <v>16974593</v>
      </c>
      <c r="F9" s="33">
        <f>F10+F11</f>
        <v>3756754.58</v>
      </c>
      <c r="G9" s="20">
        <f t="shared" ref="G9:G26" si="0">F9/E9*100</f>
        <v>22.131632728985021</v>
      </c>
      <c r="H9" s="21">
        <v>100</v>
      </c>
      <c r="I9" s="23"/>
      <c r="J9" s="23" t="s">
        <v>351</v>
      </c>
      <c r="K9" s="22"/>
    </row>
    <row r="10" spans="1:11" s="263" customFormat="1" ht="21.75" customHeight="1" x14ac:dyDescent="0.25">
      <c r="A10" s="22"/>
      <c r="B10" s="24" t="s">
        <v>13</v>
      </c>
      <c r="C10" s="22"/>
      <c r="D10" s="22"/>
      <c r="E10" s="35">
        <v>5927998</v>
      </c>
      <c r="F10" s="35">
        <v>3671770.58</v>
      </c>
      <c r="G10" s="117">
        <f t="shared" si="0"/>
        <v>61.939470627351767</v>
      </c>
      <c r="H10" s="25"/>
      <c r="I10" s="22"/>
      <c r="J10" s="22"/>
      <c r="K10" s="22"/>
    </row>
    <row r="11" spans="1:11" s="263" customFormat="1" ht="18.75" customHeight="1" x14ac:dyDescent="0.25">
      <c r="A11" s="22"/>
      <c r="B11" s="26" t="s">
        <v>19</v>
      </c>
      <c r="C11" s="22"/>
      <c r="D11" s="22"/>
      <c r="E11" s="35">
        <v>11046595</v>
      </c>
      <c r="F11" s="35">
        <v>84984</v>
      </c>
      <c r="G11" s="117">
        <f t="shared" si="0"/>
        <v>0.76932303574087757</v>
      </c>
      <c r="H11" s="25"/>
      <c r="I11" s="22"/>
      <c r="J11" s="22"/>
      <c r="K11" s="22"/>
    </row>
    <row r="12" spans="1:11" ht="18.75" customHeight="1" x14ac:dyDescent="0.25">
      <c r="A12" s="17"/>
      <c r="B12" s="264" t="s">
        <v>155</v>
      </c>
      <c r="C12" s="22"/>
      <c r="D12" s="22"/>
      <c r="E12" s="33"/>
      <c r="F12" s="33"/>
      <c r="G12" s="20"/>
      <c r="H12" s="25"/>
      <c r="I12" s="22"/>
      <c r="J12" s="22"/>
      <c r="K12" s="22"/>
    </row>
    <row r="13" spans="1:11" ht="63.75" customHeight="1" x14ac:dyDescent="0.25">
      <c r="A13" s="17"/>
      <c r="B13" s="18" t="s">
        <v>279</v>
      </c>
      <c r="C13" s="17" t="s">
        <v>143</v>
      </c>
      <c r="D13" s="19" t="s">
        <v>280</v>
      </c>
      <c r="E13" s="33">
        <v>85093</v>
      </c>
      <c r="F13" s="33">
        <v>68803.61</v>
      </c>
      <c r="G13" s="20">
        <f t="shared" si="0"/>
        <v>80.85695650641064</v>
      </c>
      <c r="H13" s="25"/>
      <c r="I13" s="22"/>
      <c r="J13" s="23" t="s">
        <v>351</v>
      </c>
      <c r="K13" s="22"/>
    </row>
    <row r="14" spans="1:11" s="263" customFormat="1" ht="21.75" customHeight="1" x14ac:dyDescent="0.25">
      <c r="A14" s="22"/>
      <c r="B14" s="24" t="s">
        <v>13</v>
      </c>
      <c r="C14" s="22"/>
      <c r="D14" s="265"/>
      <c r="E14" s="35">
        <v>85093</v>
      </c>
      <c r="F14" s="35">
        <v>68803.61</v>
      </c>
      <c r="G14" s="117">
        <f t="shared" si="0"/>
        <v>80.85695650641064</v>
      </c>
      <c r="H14" s="25"/>
      <c r="I14" s="22"/>
      <c r="J14" s="266"/>
      <c r="K14" s="22"/>
    </row>
    <row r="15" spans="1:11" ht="117.75" customHeight="1" x14ac:dyDescent="0.25">
      <c r="A15" s="17"/>
      <c r="B15" s="18" t="s">
        <v>281</v>
      </c>
      <c r="C15" s="17" t="s">
        <v>143</v>
      </c>
      <c r="D15" s="19" t="s">
        <v>280</v>
      </c>
      <c r="E15" s="33">
        <f>E16+E17</f>
        <v>242584</v>
      </c>
      <c r="F15" s="33">
        <f>F16+F17</f>
        <v>242584</v>
      </c>
      <c r="G15" s="20">
        <f t="shared" si="0"/>
        <v>100</v>
      </c>
      <c r="H15" s="25"/>
      <c r="I15" s="22"/>
      <c r="J15" s="23" t="s">
        <v>351</v>
      </c>
      <c r="K15" s="22"/>
    </row>
    <row r="16" spans="1:11" s="263" customFormat="1" ht="18.75" customHeight="1" x14ac:dyDescent="0.25">
      <c r="A16" s="22"/>
      <c r="B16" s="24" t="s">
        <v>13</v>
      </c>
      <c r="C16" s="22"/>
      <c r="D16" s="22"/>
      <c r="E16" s="35">
        <v>157600</v>
      </c>
      <c r="F16" s="35">
        <v>157600</v>
      </c>
      <c r="G16" s="117">
        <f t="shared" si="0"/>
        <v>100</v>
      </c>
      <c r="H16" s="25"/>
      <c r="I16" s="22"/>
      <c r="J16" s="22"/>
      <c r="K16" s="22"/>
    </row>
    <row r="17" spans="1:11" s="263" customFormat="1" ht="18.75" customHeight="1" x14ac:dyDescent="0.25">
      <c r="A17" s="22"/>
      <c r="B17" s="26" t="s">
        <v>19</v>
      </c>
      <c r="C17" s="22"/>
      <c r="D17" s="22"/>
      <c r="E17" s="35">
        <v>84984</v>
      </c>
      <c r="F17" s="35">
        <v>84984</v>
      </c>
      <c r="G17" s="117">
        <f t="shared" si="0"/>
        <v>100</v>
      </c>
      <c r="H17" s="25"/>
      <c r="I17" s="22"/>
      <c r="J17" s="22"/>
      <c r="K17" s="22"/>
    </row>
    <row r="18" spans="1:11" ht="116.25" customHeight="1" x14ac:dyDescent="0.25">
      <c r="A18" s="17">
        <v>2</v>
      </c>
      <c r="B18" s="18" t="s">
        <v>269</v>
      </c>
      <c r="C18" s="17" t="s">
        <v>141</v>
      </c>
      <c r="D18" s="19" t="s">
        <v>16</v>
      </c>
      <c r="E18" s="33">
        <f>E19+E20</f>
        <v>3496130</v>
      </c>
      <c r="F18" s="33">
        <f>F19+F20</f>
        <v>1131636.05</v>
      </c>
      <c r="G18" s="20">
        <f t="shared" si="0"/>
        <v>32.368248606316129</v>
      </c>
      <c r="H18" s="27">
        <v>100</v>
      </c>
      <c r="I18" s="18"/>
      <c r="J18" s="23" t="s">
        <v>351</v>
      </c>
      <c r="K18" s="18"/>
    </row>
    <row r="19" spans="1:11" s="263" customFormat="1" ht="17.25" customHeight="1" x14ac:dyDescent="0.25">
      <c r="A19" s="22"/>
      <c r="B19" s="24" t="s">
        <v>13</v>
      </c>
      <c r="C19" s="22"/>
      <c r="D19" s="22"/>
      <c r="E19" s="35">
        <v>341130</v>
      </c>
      <c r="F19" s="35">
        <v>239939.27</v>
      </c>
      <c r="G19" s="117">
        <f t="shared" si="0"/>
        <v>70.336607744847996</v>
      </c>
      <c r="H19" s="25"/>
      <c r="I19" s="22"/>
      <c r="J19" s="22"/>
      <c r="K19" s="22"/>
    </row>
    <row r="20" spans="1:11" s="263" customFormat="1" ht="19.5" customHeight="1" x14ac:dyDescent="0.25">
      <c r="A20" s="22"/>
      <c r="B20" s="26" t="s">
        <v>19</v>
      </c>
      <c r="C20" s="22"/>
      <c r="D20" s="22"/>
      <c r="E20" s="35">
        <v>3155000</v>
      </c>
      <c r="F20" s="35">
        <v>891696.78</v>
      </c>
      <c r="G20" s="117">
        <f t="shared" si="0"/>
        <v>28.262972424722665</v>
      </c>
      <c r="H20" s="25"/>
      <c r="I20" s="22"/>
      <c r="J20" s="22"/>
      <c r="K20" s="22"/>
    </row>
    <row r="21" spans="1:11" ht="72" customHeight="1" x14ac:dyDescent="0.25">
      <c r="A21" s="17">
        <v>3</v>
      </c>
      <c r="B21" s="18" t="s">
        <v>268</v>
      </c>
      <c r="C21" s="17" t="s">
        <v>140</v>
      </c>
      <c r="D21" s="19" t="s">
        <v>16</v>
      </c>
      <c r="E21" s="33">
        <f>E22+E23</f>
        <v>2181800</v>
      </c>
      <c r="F21" s="33">
        <f>F22+F23</f>
        <v>1444715.91</v>
      </c>
      <c r="G21" s="20">
        <f t="shared" si="0"/>
        <v>66.216697680814008</v>
      </c>
      <c r="H21" s="27">
        <v>100</v>
      </c>
      <c r="I21" s="22"/>
      <c r="J21" s="23" t="s">
        <v>351</v>
      </c>
      <c r="K21" s="22"/>
    </row>
    <row r="22" spans="1:11" s="263" customFormat="1" ht="18" customHeight="1" x14ac:dyDescent="0.25">
      <c r="A22" s="22"/>
      <c r="B22" s="24" t="s">
        <v>13</v>
      </c>
      <c r="C22" s="22"/>
      <c r="D22" s="22"/>
      <c r="E22" s="35">
        <v>305000</v>
      </c>
      <c r="F22" s="35">
        <v>305000</v>
      </c>
      <c r="G22" s="117">
        <f t="shared" si="0"/>
        <v>100</v>
      </c>
      <c r="H22" s="25"/>
      <c r="I22" s="22"/>
      <c r="J22" s="22"/>
      <c r="K22" s="22"/>
    </row>
    <row r="23" spans="1:11" s="263" customFormat="1" ht="16.5" customHeight="1" x14ac:dyDescent="0.25">
      <c r="A23" s="22"/>
      <c r="B23" s="26" t="s">
        <v>19</v>
      </c>
      <c r="C23" s="22"/>
      <c r="D23" s="22"/>
      <c r="E23" s="35">
        <v>1876800</v>
      </c>
      <c r="F23" s="35">
        <v>1139715.9099999999</v>
      </c>
      <c r="G23" s="117">
        <f t="shared" si="0"/>
        <v>60.726551044330769</v>
      </c>
      <c r="H23" s="25"/>
      <c r="I23" s="22"/>
      <c r="J23" s="22"/>
      <c r="K23" s="22"/>
    </row>
    <row r="24" spans="1:11" ht="16.5" customHeight="1" x14ac:dyDescent="0.25">
      <c r="A24" s="17"/>
      <c r="B24" s="264" t="s">
        <v>155</v>
      </c>
      <c r="C24" s="22"/>
      <c r="D24" s="22"/>
      <c r="E24" s="20"/>
      <c r="F24" s="20"/>
      <c r="G24" s="20"/>
      <c r="H24" s="25"/>
      <c r="I24" s="22"/>
      <c r="J24" s="22"/>
      <c r="K24" s="22"/>
    </row>
    <row r="25" spans="1:11" ht="51" customHeight="1" x14ac:dyDescent="0.25">
      <c r="A25" s="17"/>
      <c r="B25" s="18" t="s">
        <v>282</v>
      </c>
      <c r="C25" s="17" t="s">
        <v>143</v>
      </c>
      <c r="D25" s="19" t="s">
        <v>280</v>
      </c>
      <c r="E25" s="33">
        <f>E26</f>
        <v>305000</v>
      </c>
      <c r="F25" s="33">
        <f>F26</f>
        <v>305000</v>
      </c>
      <c r="G25" s="20">
        <f t="shared" si="0"/>
        <v>100</v>
      </c>
      <c r="H25" s="25"/>
      <c r="I25" s="22"/>
      <c r="J25" s="23" t="s">
        <v>351</v>
      </c>
      <c r="K25" s="22"/>
    </row>
    <row r="26" spans="1:11" s="263" customFormat="1" ht="16.5" customHeight="1" x14ac:dyDescent="0.25">
      <c r="A26" s="22"/>
      <c r="B26" s="24" t="s">
        <v>13</v>
      </c>
      <c r="C26" s="22"/>
      <c r="D26" s="22"/>
      <c r="E26" s="35">
        <v>305000</v>
      </c>
      <c r="F26" s="35">
        <v>305000</v>
      </c>
      <c r="G26" s="117">
        <f t="shared" si="0"/>
        <v>100</v>
      </c>
      <c r="H26" s="25"/>
      <c r="I26" s="22"/>
      <c r="J26" s="22"/>
      <c r="K26" s="22"/>
    </row>
    <row r="27" spans="1:11" ht="16.5" customHeight="1" x14ac:dyDescent="0.25">
      <c r="A27" s="17"/>
      <c r="B27" s="26"/>
      <c r="C27" s="22"/>
      <c r="D27" s="22"/>
      <c r="E27" s="33"/>
      <c r="F27" s="103"/>
      <c r="G27" s="20"/>
      <c r="H27" s="25"/>
      <c r="I27" s="22"/>
      <c r="J27" s="22"/>
      <c r="K27" s="22"/>
    </row>
    <row r="28" spans="1:11" ht="18.75" customHeight="1" x14ac:dyDescent="0.25">
      <c r="A28" s="17"/>
      <c r="B28" s="28" t="s">
        <v>54</v>
      </c>
      <c r="C28" s="22"/>
      <c r="D28" s="22"/>
      <c r="E28" s="34">
        <f>E29+E30</f>
        <v>22652523</v>
      </c>
      <c r="F28" s="34">
        <f>F29+F30</f>
        <v>6333106.5399999991</v>
      </c>
      <c r="G28" s="29">
        <f t="shared" ref="G28:G29" si="1">F28/E28*100</f>
        <v>27.957621056162264</v>
      </c>
      <c r="H28" s="25"/>
      <c r="I28" s="22"/>
      <c r="J28" s="22"/>
      <c r="K28" s="22"/>
    </row>
    <row r="29" spans="1:11" s="263" customFormat="1" ht="20.25" customHeight="1" x14ac:dyDescent="0.25">
      <c r="A29" s="22"/>
      <c r="B29" s="24" t="s">
        <v>13</v>
      </c>
      <c r="C29" s="22"/>
      <c r="D29" s="22"/>
      <c r="E29" s="35">
        <f>E22+E19+E10</f>
        <v>6574128</v>
      </c>
      <c r="F29" s="35">
        <f>F22+F19+F10</f>
        <v>4216709.8499999996</v>
      </c>
      <c r="G29" s="117">
        <f t="shared" si="1"/>
        <v>64.140975806981544</v>
      </c>
      <c r="H29" s="25"/>
      <c r="I29" s="22"/>
      <c r="J29" s="22"/>
      <c r="K29" s="22"/>
    </row>
    <row r="30" spans="1:11" s="263" customFormat="1" ht="18" customHeight="1" x14ac:dyDescent="0.25">
      <c r="A30" s="22"/>
      <c r="B30" s="26" t="s">
        <v>19</v>
      </c>
      <c r="C30" s="22"/>
      <c r="D30" s="22"/>
      <c r="E30" s="35">
        <f>E23+E20+E11</f>
        <v>16078395</v>
      </c>
      <c r="F30" s="35">
        <f>F23+F20+F11</f>
        <v>2116396.69</v>
      </c>
      <c r="G30" s="117">
        <f>F30/E30*100</f>
        <v>13.162984800410737</v>
      </c>
      <c r="H30" s="25"/>
      <c r="I30" s="22"/>
      <c r="J30" s="22"/>
      <c r="K30" s="22"/>
    </row>
    <row r="31" spans="1:11" ht="9" customHeight="1" x14ac:dyDescent="0.25">
      <c r="A31" s="17"/>
      <c r="B31" s="26"/>
      <c r="C31" s="22"/>
      <c r="D31" s="22"/>
      <c r="E31" s="30"/>
      <c r="F31" s="22"/>
      <c r="G31" s="22"/>
      <c r="H31" s="25"/>
      <c r="I31" s="22"/>
      <c r="J31" s="22"/>
      <c r="K31" s="22"/>
    </row>
    <row r="32" spans="1:11" ht="21.75" customHeight="1" x14ac:dyDescent="0.25">
      <c r="A32" s="638" t="s">
        <v>142</v>
      </c>
      <c r="B32" s="638"/>
      <c r="C32" s="638"/>
      <c r="D32" s="638"/>
      <c r="E32" s="638"/>
      <c r="F32" s="638"/>
      <c r="G32" s="638"/>
      <c r="H32" s="638"/>
      <c r="I32" s="638"/>
      <c r="J32" s="638"/>
      <c r="K32" s="638"/>
    </row>
    <row r="33" spans="1:11" ht="269.25" customHeight="1" x14ac:dyDescent="0.25">
      <c r="A33" s="17">
        <v>4</v>
      </c>
      <c r="B33" s="18" t="s">
        <v>289</v>
      </c>
      <c r="C33" s="17" t="s">
        <v>143</v>
      </c>
      <c r="D33" s="19" t="s">
        <v>16</v>
      </c>
      <c r="E33" s="33">
        <f>E34+E35</f>
        <v>377210</v>
      </c>
      <c r="F33" s="33">
        <f>F34+F35</f>
        <v>353760</v>
      </c>
      <c r="G33" s="20">
        <f t="shared" ref="G33:G55" si="2">F33/E33*100</f>
        <v>93.783303730017764</v>
      </c>
      <c r="H33" s="27">
        <v>100</v>
      </c>
      <c r="I33" s="22"/>
      <c r="J33" s="23" t="s">
        <v>351</v>
      </c>
      <c r="K33" s="22"/>
    </row>
    <row r="34" spans="1:11" s="263" customFormat="1" ht="17.25" customHeight="1" x14ac:dyDescent="0.25">
      <c r="A34" s="22"/>
      <c r="B34" s="24" t="s">
        <v>13</v>
      </c>
      <c r="C34" s="22"/>
      <c r="D34" s="22"/>
      <c r="E34" s="35">
        <v>353760</v>
      </c>
      <c r="F34" s="35">
        <v>353760</v>
      </c>
      <c r="G34" s="117">
        <f t="shared" si="2"/>
        <v>100</v>
      </c>
      <c r="H34" s="25"/>
      <c r="I34" s="22"/>
      <c r="J34" s="22"/>
      <c r="K34" s="22"/>
    </row>
    <row r="35" spans="1:11" s="263" customFormat="1" ht="17.25" customHeight="1" x14ac:dyDescent="0.25">
      <c r="A35" s="22"/>
      <c r="B35" s="26" t="s">
        <v>19</v>
      </c>
      <c r="C35" s="22"/>
      <c r="D35" s="22"/>
      <c r="E35" s="35">
        <v>23450</v>
      </c>
      <c r="F35" s="35">
        <v>0</v>
      </c>
      <c r="G35" s="117"/>
      <c r="H35" s="25"/>
      <c r="I35" s="22"/>
      <c r="J35" s="22"/>
      <c r="K35" s="22"/>
    </row>
    <row r="36" spans="1:11" ht="17.25" customHeight="1" x14ac:dyDescent="0.25">
      <c r="A36" s="17"/>
      <c r="B36" s="48" t="s">
        <v>519</v>
      </c>
      <c r="C36" s="22"/>
      <c r="D36" s="22"/>
      <c r="E36" s="20"/>
      <c r="F36" s="20"/>
      <c r="G36" s="20"/>
      <c r="H36" s="27"/>
      <c r="I36" s="22"/>
      <c r="J36" s="22"/>
      <c r="K36" s="22"/>
    </row>
    <row r="37" spans="1:11" ht="111.75" customHeight="1" x14ac:dyDescent="0.25">
      <c r="A37" s="17"/>
      <c r="B37" s="18" t="s">
        <v>520</v>
      </c>
      <c r="C37" s="22"/>
      <c r="D37" s="22"/>
      <c r="E37" s="33">
        <f>E38+E39</f>
        <v>73450</v>
      </c>
      <c r="F37" s="33">
        <f>F38+F39</f>
        <v>50000</v>
      </c>
      <c r="G37" s="20">
        <f t="shared" si="2"/>
        <v>68.073519400953032</v>
      </c>
      <c r="H37" s="27"/>
      <c r="I37" s="22"/>
      <c r="J37" s="23" t="s">
        <v>380</v>
      </c>
      <c r="K37" s="22"/>
    </row>
    <row r="38" spans="1:11" s="263" customFormat="1" ht="18.75" customHeight="1" x14ac:dyDescent="0.25">
      <c r="A38" s="22"/>
      <c r="B38" s="24" t="s">
        <v>13</v>
      </c>
      <c r="C38" s="22"/>
      <c r="D38" s="22"/>
      <c r="E38" s="35">
        <v>50000</v>
      </c>
      <c r="F38" s="35">
        <v>50000</v>
      </c>
      <c r="G38" s="117">
        <f t="shared" si="2"/>
        <v>100</v>
      </c>
      <c r="H38" s="25"/>
      <c r="I38" s="22"/>
      <c r="J38" s="22"/>
      <c r="K38" s="22"/>
    </row>
    <row r="39" spans="1:11" s="263" customFormat="1" ht="16.5" customHeight="1" x14ac:dyDescent="0.25">
      <c r="A39" s="22"/>
      <c r="B39" s="26" t="s">
        <v>19</v>
      </c>
      <c r="C39" s="22"/>
      <c r="D39" s="22"/>
      <c r="E39" s="35">
        <v>23450</v>
      </c>
      <c r="F39" s="35">
        <v>0</v>
      </c>
      <c r="G39" s="117"/>
      <c r="H39" s="25"/>
      <c r="I39" s="22"/>
      <c r="J39" s="22"/>
      <c r="K39" s="22"/>
    </row>
    <row r="40" spans="1:11" ht="209.25" customHeight="1" x14ac:dyDescent="0.25">
      <c r="A40" s="17">
        <v>5</v>
      </c>
      <c r="B40" s="18" t="s">
        <v>267</v>
      </c>
      <c r="C40" s="17" t="s">
        <v>143</v>
      </c>
      <c r="D40" s="19" t="s">
        <v>16</v>
      </c>
      <c r="E40" s="33">
        <f>E41</f>
        <v>1178820</v>
      </c>
      <c r="F40" s="33">
        <f>F41</f>
        <v>1178820</v>
      </c>
      <c r="G40" s="20">
        <f t="shared" si="2"/>
        <v>100</v>
      </c>
      <c r="H40" s="27">
        <v>100</v>
      </c>
      <c r="I40" s="23"/>
      <c r="J40" s="23" t="s">
        <v>351</v>
      </c>
      <c r="K40" s="22"/>
    </row>
    <row r="41" spans="1:11" s="263" customFormat="1" ht="18" customHeight="1" x14ac:dyDescent="0.25">
      <c r="A41" s="22"/>
      <c r="B41" s="24" t="s">
        <v>13</v>
      </c>
      <c r="C41" s="22"/>
      <c r="D41" s="22"/>
      <c r="E41" s="35">
        <v>1178820</v>
      </c>
      <c r="F41" s="35">
        <v>1178820</v>
      </c>
      <c r="G41" s="117">
        <f t="shared" si="2"/>
        <v>100</v>
      </c>
      <c r="H41" s="25"/>
      <c r="I41" s="22"/>
      <c r="J41" s="22"/>
      <c r="K41" s="22"/>
    </row>
    <row r="42" spans="1:11" ht="148.5" customHeight="1" x14ac:dyDescent="0.25">
      <c r="A42" s="17">
        <v>6</v>
      </c>
      <c r="B42" s="18" t="s">
        <v>283</v>
      </c>
      <c r="C42" s="17" t="s">
        <v>143</v>
      </c>
      <c r="D42" s="19" t="s">
        <v>16</v>
      </c>
      <c r="E42" s="33">
        <f>E43</f>
        <v>2197640</v>
      </c>
      <c r="F42" s="33">
        <f>F43</f>
        <v>1526698.47</v>
      </c>
      <c r="G42" s="20">
        <f t="shared" si="2"/>
        <v>69.469907264156092</v>
      </c>
      <c r="H42" s="27">
        <v>100</v>
      </c>
      <c r="I42" s="22"/>
      <c r="J42" s="23" t="s">
        <v>351</v>
      </c>
      <c r="K42" s="22"/>
    </row>
    <row r="43" spans="1:11" s="263" customFormat="1" ht="18" customHeight="1" x14ac:dyDescent="0.25">
      <c r="A43" s="22"/>
      <c r="B43" s="24" t="s">
        <v>13</v>
      </c>
      <c r="C43" s="22"/>
      <c r="D43" s="22"/>
      <c r="E43" s="35">
        <v>2197640</v>
      </c>
      <c r="F43" s="35">
        <v>1526698.47</v>
      </c>
      <c r="G43" s="117">
        <f t="shared" si="2"/>
        <v>69.469907264156092</v>
      </c>
      <c r="H43" s="25"/>
      <c r="I43" s="22"/>
      <c r="J43" s="22"/>
      <c r="K43" s="22"/>
    </row>
    <row r="44" spans="1:11" ht="144.75" customHeight="1" x14ac:dyDescent="0.25">
      <c r="A44" s="17">
        <v>7</v>
      </c>
      <c r="B44" s="18" t="s">
        <v>266</v>
      </c>
      <c r="C44" s="17" t="s">
        <v>143</v>
      </c>
      <c r="D44" s="20" t="s">
        <v>16</v>
      </c>
      <c r="E44" s="33">
        <f>E45</f>
        <v>450000</v>
      </c>
      <c r="F44" s="33">
        <f>F45</f>
        <v>450000</v>
      </c>
      <c r="G44" s="20">
        <f t="shared" si="2"/>
        <v>100</v>
      </c>
      <c r="H44" s="27">
        <v>100</v>
      </c>
      <c r="I44" s="22"/>
      <c r="J44" s="23" t="s">
        <v>351</v>
      </c>
      <c r="K44" s="22"/>
    </row>
    <row r="45" spans="1:11" s="263" customFormat="1" ht="18" customHeight="1" x14ac:dyDescent="0.25">
      <c r="A45" s="22"/>
      <c r="B45" s="24" t="s">
        <v>13</v>
      </c>
      <c r="C45" s="22"/>
      <c r="D45" s="22"/>
      <c r="E45" s="35">
        <v>450000</v>
      </c>
      <c r="F45" s="35">
        <v>450000</v>
      </c>
      <c r="G45" s="117">
        <f t="shared" si="2"/>
        <v>100</v>
      </c>
      <c r="H45" s="25"/>
      <c r="I45" s="22"/>
      <c r="J45" s="22"/>
      <c r="K45" s="22"/>
    </row>
    <row r="46" spans="1:11" ht="126" customHeight="1" x14ac:dyDescent="0.25">
      <c r="A46" s="17">
        <v>8</v>
      </c>
      <c r="B46" s="18" t="s">
        <v>265</v>
      </c>
      <c r="C46" s="17" t="s">
        <v>143</v>
      </c>
      <c r="D46" s="19" t="s">
        <v>16</v>
      </c>
      <c r="E46" s="33">
        <f>E47</f>
        <v>262000</v>
      </c>
      <c r="F46" s="33">
        <f>F47</f>
        <v>262000</v>
      </c>
      <c r="G46" s="20">
        <f t="shared" si="2"/>
        <v>100</v>
      </c>
      <c r="H46" s="27">
        <v>100</v>
      </c>
      <c r="I46" s="22"/>
      <c r="J46" s="23" t="s">
        <v>351</v>
      </c>
      <c r="K46" s="22"/>
    </row>
    <row r="47" spans="1:11" s="263" customFormat="1" ht="19.5" customHeight="1" x14ac:dyDescent="0.25">
      <c r="A47" s="22"/>
      <c r="B47" s="24" t="s">
        <v>13</v>
      </c>
      <c r="C47" s="22"/>
      <c r="D47" s="22"/>
      <c r="E47" s="35">
        <v>262000</v>
      </c>
      <c r="F47" s="35">
        <v>262000</v>
      </c>
      <c r="G47" s="117">
        <f t="shared" si="2"/>
        <v>100</v>
      </c>
      <c r="H47" s="25"/>
      <c r="I47" s="22"/>
      <c r="J47" s="22"/>
      <c r="K47" s="22"/>
    </row>
    <row r="48" spans="1:11" ht="51.75" customHeight="1" x14ac:dyDescent="0.25">
      <c r="A48" s="17">
        <v>9</v>
      </c>
      <c r="B48" s="18" t="s">
        <v>264</v>
      </c>
      <c r="C48" s="17" t="s">
        <v>143</v>
      </c>
      <c r="D48" s="19" t="s">
        <v>16</v>
      </c>
      <c r="E48" s="33">
        <f>E49</f>
        <v>1880000</v>
      </c>
      <c r="F48" s="33">
        <f>F49</f>
        <v>332544.26</v>
      </c>
      <c r="G48" s="20">
        <f t="shared" si="2"/>
        <v>17.688524468085106</v>
      </c>
      <c r="H48" s="267">
        <v>100</v>
      </c>
      <c r="I48" s="22"/>
      <c r="J48" s="23" t="s">
        <v>351</v>
      </c>
      <c r="K48" s="22"/>
    </row>
    <row r="49" spans="1:11" s="263" customFormat="1" ht="18.75" customHeight="1" x14ac:dyDescent="0.25">
      <c r="A49" s="22"/>
      <c r="B49" s="26" t="s">
        <v>19</v>
      </c>
      <c r="C49" s="22"/>
      <c r="D49" s="22"/>
      <c r="E49" s="35">
        <v>1880000</v>
      </c>
      <c r="F49" s="35">
        <v>332544.26</v>
      </c>
      <c r="G49" s="117">
        <f t="shared" si="2"/>
        <v>17.688524468085106</v>
      </c>
      <c r="H49" s="25"/>
      <c r="I49" s="22"/>
      <c r="J49" s="22"/>
      <c r="K49" s="22"/>
    </row>
    <row r="50" spans="1:11" ht="18.75" customHeight="1" x14ac:dyDescent="0.25">
      <c r="A50" s="17"/>
      <c r="B50" s="28" t="s">
        <v>54</v>
      </c>
      <c r="C50" s="22"/>
      <c r="D50" s="22"/>
      <c r="E50" s="34">
        <f>E51+E52</f>
        <v>6345670</v>
      </c>
      <c r="F50" s="34">
        <f>F51+F52</f>
        <v>4103822.7299999995</v>
      </c>
      <c r="G50" s="29">
        <f t="shared" si="2"/>
        <v>64.67122825485724</v>
      </c>
      <c r="H50" s="25"/>
      <c r="I50" s="22"/>
      <c r="J50" s="22"/>
      <c r="K50" s="22"/>
    </row>
    <row r="51" spans="1:11" s="263" customFormat="1" ht="18.75" customHeight="1" x14ac:dyDescent="0.25">
      <c r="A51" s="22"/>
      <c r="B51" s="24" t="s">
        <v>13</v>
      </c>
      <c r="C51" s="22"/>
      <c r="D51" s="22"/>
      <c r="E51" s="35">
        <f>E47+E45+E43+E41+E34</f>
        <v>4442220</v>
      </c>
      <c r="F51" s="35">
        <f>F47+F45+F43+F41+F34</f>
        <v>3771278.4699999997</v>
      </c>
      <c r="G51" s="117">
        <f t="shared" si="2"/>
        <v>84.896256151203673</v>
      </c>
      <c r="H51" s="25"/>
      <c r="I51" s="22"/>
      <c r="J51" s="22"/>
      <c r="K51" s="22"/>
    </row>
    <row r="52" spans="1:11" s="263" customFormat="1" ht="18.75" customHeight="1" x14ac:dyDescent="0.25">
      <c r="A52" s="22"/>
      <c r="B52" s="26" t="s">
        <v>19</v>
      </c>
      <c r="C52" s="22"/>
      <c r="D52" s="22"/>
      <c r="E52" s="35">
        <f>E49+E35</f>
        <v>1903450</v>
      </c>
      <c r="F52" s="35">
        <f>F49</f>
        <v>332544.26</v>
      </c>
      <c r="G52" s="117">
        <f t="shared" si="2"/>
        <v>17.470606530247711</v>
      </c>
      <c r="H52" s="25"/>
      <c r="I52" s="22"/>
      <c r="J52" s="22"/>
      <c r="K52" s="22"/>
    </row>
    <row r="53" spans="1:11" ht="22.5" customHeight="1" x14ac:dyDescent="0.25">
      <c r="A53" s="17"/>
      <c r="B53" s="31" t="s">
        <v>73</v>
      </c>
      <c r="C53" s="22"/>
      <c r="D53" s="22"/>
      <c r="E53" s="34">
        <f>E54+E55</f>
        <v>28998193</v>
      </c>
      <c r="F53" s="34">
        <f>F54+F55</f>
        <v>10436929.27</v>
      </c>
      <c r="G53" s="29">
        <f t="shared" si="2"/>
        <v>35.991653928229248</v>
      </c>
      <c r="H53" s="25"/>
      <c r="I53" s="22"/>
      <c r="J53" s="22"/>
      <c r="K53" s="22"/>
    </row>
    <row r="54" spans="1:11" s="263" customFormat="1" ht="18.75" customHeight="1" x14ac:dyDescent="0.25">
      <c r="A54" s="22"/>
      <c r="B54" s="32" t="s">
        <v>13</v>
      </c>
      <c r="C54" s="22"/>
      <c r="D54" s="22"/>
      <c r="E54" s="35">
        <f>E51+E29</f>
        <v>11016348</v>
      </c>
      <c r="F54" s="35">
        <f>F51+F29</f>
        <v>7987988.3199999994</v>
      </c>
      <c r="G54" s="117">
        <f t="shared" si="2"/>
        <v>72.510312128847048</v>
      </c>
      <c r="H54" s="25"/>
      <c r="I54" s="22"/>
      <c r="J54" s="22"/>
      <c r="K54" s="22"/>
    </row>
    <row r="55" spans="1:11" s="263" customFormat="1" ht="16.5" x14ac:dyDescent="0.25">
      <c r="A55" s="22"/>
      <c r="B55" s="32" t="s">
        <v>144</v>
      </c>
      <c r="C55" s="22"/>
      <c r="D55" s="22"/>
      <c r="E55" s="35">
        <f>E30+E52</f>
        <v>17981845</v>
      </c>
      <c r="F55" s="35">
        <f>F30+F52</f>
        <v>2448940.9500000002</v>
      </c>
      <c r="G55" s="117">
        <f t="shared" si="2"/>
        <v>13.618963738148116</v>
      </c>
      <c r="H55" s="25"/>
      <c r="I55" s="117"/>
      <c r="J55" s="22"/>
      <c r="K55" s="22"/>
    </row>
    <row r="56" spans="1:11" ht="16.5" x14ac:dyDescent="0.25">
      <c r="A56" s="17"/>
      <c r="B56" s="32"/>
      <c r="C56" s="17"/>
      <c r="D56" s="17"/>
      <c r="E56" s="17"/>
      <c r="F56" s="17"/>
      <c r="G56" s="17"/>
      <c r="H56" s="27"/>
      <c r="I56" s="17"/>
      <c r="J56" s="17"/>
      <c r="K56" s="17"/>
    </row>
    <row r="57" spans="1:11" ht="33.75" customHeight="1" x14ac:dyDescent="0.25">
      <c r="A57" s="639" t="s">
        <v>304</v>
      </c>
      <c r="B57" s="639"/>
      <c r="C57" s="639"/>
      <c r="D57" s="639"/>
      <c r="E57" s="639"/>
      <c r="F57" s="639"/>
      <c r="G57" s="639"/>
      <c r="H57" s="639"/>
      <c r="I57" s="639"/>
      <c r="J57" s="639"/>
      <c r="K57" s="639"/>
    </row>
    <row r="58" spans="1:11" ht="33.75" customHeight="1" x14ac:dyDescent="0.25">
      <c r="A58" s="638" t="s">
        <v>60</v>
      </c>
      <c r="B58" s="638"/>
      <c r="C58" s="638"/>
      <c r="D58" s="638"/>
      <c r="E58" s="638"/>
      <c r="F58" s="638"/>
      <c r="G58" s="638"/>
      <c r="H58" s="638"/>
      <c r="I58" s="638"/>
      <c r="J58" s="638"/>
      <c r="K58" s="638"/>
    </row>
    <row r="59" spans="1:11" ht="63.75" customHeight="1" x14ac:dyDescent="0.25">
      <c r="A59" s="17">
        <v>10</v>
      </c>
      <c r="B59" s="18" t="s">
        <v>61</v>
      </c>
      <c r="C59" s="17" t="s">
        <v>14</v>
      </c>
      <c r="D59" s="19" t="s">
        <v>16</v>
      </c>
      <c r="E59" s="33">
        <v>170000</v>
      </c>
      <c r="F59" s="33">
        <v>170000</v>
      </c>
      <c r="G59" s="20">
        <f t="shared" ref="G59:G64" si="3">F59/E59*100</f>
        <v>100</v>
      </c>
      <c r="H59" s="27">
        <v>100</v>
      </c>
      <c r="I59" s="17"/>
      <c r="J59" s="23" t="s">
        <v>351</v>
      </c>
      <c r="K59" s="17"/>
    </row>
    <row r="60" spans="1:11" s="263" customFormat="1" ht="23.25" customHeight="1" x14ac:dyDescent="0.25">
      <c r="A60" s="22"/>
      <c r="B60" s="24" t="s">
        <v>13</v>
      </c>
      <c r="C60" s="22"/>
      <c r="D60" s="22"/>
      <c r="E60" s="35">
        <v>170000</v>
      </c>
      <c r="F60" s="35">
        <v>170000</v>
      </c>
      <c r="G60" s="117">
        <f t="shared" si="3"/>
        <v>100</v>
      </c>
      <c r="H60" s="25"/>
      <c r="I60" s="22"/>
      <c r="J60" s="22"/>
      <c r="K60" s="22"/>
    </row>
    <row r="61" spans="1:11" ht="66" customHeight="1" x14ac:dyDescent="0.25">
      <c r="A61" s="17">
        <v>11</v>
      </c>
      <c r="B61" s="18" t="s">
        <v>63</v>
      </c>
      <c r="C61" s="17" t="s">
        <v>14</v>
      </c>
      <c r="D61" s="19" t="s">
        <v>16</v>
      </c>
      <c r="E61" s="33">
        <v>318069</v>
      </c>
      <c r="F61" s="33">
        <v>317998.5</v>
      </c>
      <c r="G61" s="20">
        <f t="shared" si="3"/>
        <v>99.977834998066456</v>
      </c>
      <c r="H61" s="27">
        <v>100</v>
      </c>
      <c r="I61" s="17"/>
      <c r="J61" s="23" t="s">
        <v>351</v>
      </c>
      <c r="K61" s="18"/>
    </row>
    <row r="62" spans="1:11" s="263" customFormat="1" ht="27" customHeight="1" x14ac:dyDescent="0.25">
      <c r="A62" s="22"/>
      <c r="B62" s="24" t="s">
        <v>13</v>
      </c>
      <c r="C62" s="22"/>
      <c r="D62" s="22"/>
      <c r="E62" s="35">
        <v>318069</v>
      </c>
      <c r="F62" s="35">
        <v>317998.5</v>
      </c>
      <c r="G62" s="117">
        <f t="shared" si="3"/>
        <v>99.977834998066456</v>
      </c>
      <c r="H62" s="25"/>
      <c r="I62" s="22"/>
      <c r="J62" s="22"/>
      <c r="K62" s="22"/>
    </row>
    <row r="63" spans="1:11" ht="18" customHeight="1" x14ac:dyDescent="0.25">
      <c r="A63" s="17"/>
      <c r="B63" s="28" t="s">
        <v>54</v>
      </c>
      <c r="C63" s="17"/>
      <c r="D63" s="17"/>
      <c r="E63" s="34">
        <f>E59+E61</f>
        <v>488069</v>
      </c>
      <c r="F63" s="34">
        <f>F59+F61</f>
        <v>487998.5</v>
      </c>
      <c r="G63" s="29">
        <f t="shared" si="3"/>
        <v>99.985555321071402</v>
      </c>
      <c r="H63" s="27"/>
      <c r="I63" s="17"/>
      <c r="J63" s="17"/>
      <c r="K63" s="17"/>
    </row>
    <row r="64" spans="1:11" s="263" customFormat="1" ht="21" customHeight="1" x14ac:dyDescent="0.25">
      <c r="A64" s="22"/>
      <c r="B64" s="24" t="s">
        <v>13</v>
      </c>
      <c r="C64" s="22"/>
      <c r="D64" s="22"/>
      <c r="E64" s="35">
        <f>E60+E62</f>
        <v>488069</v>
      </c>
      <c r="F64" s="35">
        <f>F60+F62</f>
        <v>487998.5</v>
      </c>
      <c r="G64" s="117">
        <f t="shared" si="3"/>
        <v>99.985555321071402</v>
      </c>
      <c r="H64" s="25"/>
      <c r="I64" s="22"/>
      <c r="J64" s="22"/>
      <c r="K64" s="22"/>
    </row>
    <row r="65" spans="1:11" ht="24" customHeight="1" x14ac:dyDescent="0.25">
      <c r="A65" s="638" t="s">
        <v>62</v>
      </c>
      <c r="B65" s="638"/>
      <c r="C65" s="638"/>
      <c r="D65" s="638"/>
      <c r="E65" s="638"/>
      <c r="F65" s="638"/>
      <c r="G65" s="638"/>
      <c r="H65" s="638"/>
      <c r="I65" s="638"/>
      <c r="J65" s="638"/>
      <c r="K65" s="638"/>
    </row>
    <row r="66" spans="1:11" ht="84" customHeight="1" x14ac:dyDescent="0.25">
      <c r="A66" s="17">
        <v>12</v>
      </c>
      <c r="B66" s="18" t="s">
        <v>65</v>
      </c>
      <c r="C66" s="17" t="s">
        <v>14</v>
      </c>
      <c r="D66" s="19" t="s">
        <v>57</v>
      </c>
      <c r="E66" s="33">
        <v>748600</v>
      </c>
      <c r="F66" s="33">
        <v>557397.49</v>
      </c>
      <c r="G66" s="20">
        <f>F66/E66*100</f>
        <v>74.458654822335021</v>
      </c>
      <c r="H66" s="27">
        <v>75</v>
      </c>
      <c r="I66" s="23" t="s">
        <v>521</v>
      </c>
      <c r="J66" s="23" t="s">
        <v>522</v>
      </c>
      <c r="K66" s="17"/>
    </row>
    <row r="67" spans="1:11" s="263" customFormat="1" ht="24.75" customHeight="1" x14ac:dyDescent="0.25">
      <c r="A67" s="22"/>
      <c r="B67" s="24" t="s">
        <v>13</v>
      </c>
      <c r="C67" s="22"/>
      <c r="D67" s="22"/>
      <c r="E67" s="35">
        <v>748600</v>
      </c>
      <c r="F67" s="35">
        <v>557397.49</v>
      </c>
      <c r="G67" s="117">
        <f>F67/E67*100</f>
        <v>74.458654822335021</v>
      </c>
      <c r="H67" s="25"/>
      <c r="I67" s="22"/>
      <c r="J67" s="22"/>
      <c r="K67" s="22"/>
    </row>
    <row r="68" spans="1:11" ht="21.75" customHeight="1" x14ac:dyDescent="0.25">
      <c r="A68" s="17"/>
      <c r="B68" s="28" t="s">
        <v>54</v>
      </c>
      <c r="C68" s="17"/>
      <c r="D68" s="17"/>
      <c r="E68" s="34">
        <v>748600</v>
      </c>
      <c r="F68" s="34">
        <v>557397.49</v>
      </c>
      <c r="G68" s="29">
        <f t="shared" ref="G68:G86" si="4">F68/E68*100</f>
        <v>74.458654822335021</v>
      </c>
      <c r="H68" s="27"/>
      <c r="I68" s="17"/>
      <c r="J68" s="17"/>
      <c r="K68" s="17"/>
    </row>
    <row r="69" spans="1:11" s="263" customFormat="1" ht="21.75" customHeight="1" x14ac:dyDescent="0.25">
      <c r="A69" s="22"/>
      <c r="B69" s="24" t="s">
        <v>13</v>
      </c>
      <c r="C69" s="22"/>
      <c r="D69" s="22"/>
      <c r="E69" s="35">
        <v>748600</v>
      </c>
      <c r="F69" s="35">
        <v>557397.49</v>
      </c>
      <c r="G69" s="117">
        <f t="shared" si="4"/>
        <v>74.458654822335021</v>
      </c>
      <c r="H69" s="25"/>
      <c r="I69" s="22"/>
      <c r="J69" s="22"/>
      <c r="K69" s="22"/>
    </row>
    <row r="70" spans="1:11" ht="33.75" customHeight="1" x14ac:dyDescent="0.25">
      <c r="A70" s="638" t="s">
        <v>64</v>
      </c>
      <c r="B70" s="638"/>
      <c r="C70" s="638"/>
      <c r="D70" s="638"/>
      <c r="E70" s="638"/>
      <c r="F70" s="638"/>
      <c r="G70" s="638"/>
      <c r="H70" s="638"/>
      <c r="I70" s="638"/>
      <c r="J70" s="638"/>
      <c r="K70" s="638"/>
    </row>
    <row r="71" spans="1:11" ht="48.75" customHeight="1" x14ac:dyDescent="0.25">
      <c r="A71" s="17">
        <v>13</v>
      </c>
      <c r="B71" s="18" t="s">
        <v>66</v>
      </c>
      <c r="C71" s="17" t="s">
        <v>14</v>
      </c>
      <c r="D71" s="19" t="s">
        <v>16</v>
      </c>
      <c r="E71" s="33">
        <v>28000</v>
      </c>
      <c r="F71" s="33">
        <v>28000</v>
      </c>
      <c r="G71" s="20">
        <f t="shared" si="4"/>
        <v>100</v>
      </c>
      <c r="H71" s="27">
        <v>100</v>
      </c>
      <c r="I71" s="17"/>
      <c r="J71" s="23" t="s">
        <v>351</v>
      </c>
      <c r="K71" s="17"/>
    </row>
    <row r="72" spans="1:11" s="263" customFormat="1" ht="18" customHeight="1" x14ac:dyDescent="0.25">
      <c r="A72" s="22"/>
      <c r="B72" s="24" t="s">
        <v>53</v>
      </c>
      <c r="C72" s="22"/>
      <c r="D72" s="22"/>
      <c r="E72" s="35">
        <v>28000</v>
      </c>
      <c r="F72" s="35">
        <v>28000</v>
      </c>
      <c r="G72" s="117">
        <f t="shared" si="4"/>
        <v>100</v>
      </c>
      <c r="H72" s="25"/>
      <c r="I72" s="22"/>
      <c r="J72" s="22"/>
      <c r="K72" s="22"/>
    </row>
    <row r="73" spans="1:11" ht="18" customHeight="1" x14ac:dyDescent="0.25">
      <c r="A73" s="17"/>
      <c r="B73" s="28" t="s">
        <v>54</v>
      </c>
      <c r="C73" s="17"/>
      <c r="D73" s="17"/>
      <c r="E73" s="34">
        <v>28000</v>
      </c>
      <c r="F73" s="34">
        <v>28000</v>
      </c>
      <c r="G73" s="29">
        <f t="shared" si="4"/>
        <v>100</v>
      </c>
      <c r="H73" s="27"/>
      <c r="I73" s="17"/>
      <c r="J73" s="17"/>
      <c r="K73" s="17"/>
    </row>
    <row r="74" spans="1:11" s="263" customFormat="1" ht="17.25" customHeight="1" x14ac:dyDescent="0.25">
      <c r="A74" s="22"/>
      <c r="B74" s="24" t="s">
        <v>53</v>
      </c>
      <c r="C74" s="22"/>
      <c r="D74" s="22"/>
      <c r="E74" s="35">
        <v>28000</v>
      </c>
      <c r="F74" s="35">
        <v>28000</v>
      </c>
      <c r="G74" s="117">
        <f t="shared" si="4"/>
        <v>100</v>
      </c>
      <c r="H74" s="25"/>
      <c r="I74" s="22"/>
      <c r="J74" s="22"/>
      <c r="K74" s="22"/>
    </row>
    <row r="75" spans="1:11" ht="23.25" customHeight="1" x14ac:dyDescent="0.25">
      <c r="A75" s="638" t="s">
        <v>67</v>
      </c>
      <c r="B75" s="638"/>
      <c r="C75" s="638"/>
      <c r="D75" s="638"/>
      <c r="E75" s="638"/>
      <c r="F75" s="638"/>
      <c r="G75" s="638"/>
      <c r="H75" s="638"/>
      <c r="I75" s="638"/>
      <c r="J75" s="638"/>
      <c r="K75" s="638"/>
    </row>
    <row r="76" spans="1:11" ht="96" customHeight="1" x14ac:dyDescent="0.25">
      <c r="A76" s="17">
        <v>14</v>
      </c>
      <c r="B76" s="18" t="s">
        <v>523</v>
      </c>
      <c r="C76" s="17" t="s">
        <v>14</v>
      </c>
      <c r="D76" s="19">
        <v>2017</v>
      </c>
      <c r="E76" s="33">
        <v>11500</v>
      </c>
      <c r="F76" s="33">
        <v>11500</v>
      </c>
      <c r="G76" s="20">
        <f t="shared" si="4"/>
        <v>100</v>
      </c>
      <c r="H76" s="27">
        <v>100</v>
      </c>
      <c r="I76" s="40"/>
      <c r="J76" s="23" t="s">
        <v>380</v>
      </c>
      <c r="K76" s="40"/>
    </row>
    <row r="77" spans="1:11" s="263" customFormat="1" ht="23.25" customHeight="1" x14ac:dyDescent="0.25">
      <c r="A77" s="268"/>
      <c r="B77" s="24" t="s">
        <v>13</v>
      </c>
      <c r="C77" s="22"/>
      <c r="D77" s="265"/>
      <c r="E77" s="35">
        <v>11500</v>
      </c>
      <c r="F77" s="35">
        <v>11500</v>
      </c>
      <c r="G77" s="117">
        <f t="shared" si="4"/>
        <v>100</v>
      </c>
      <c r="H77" s="268"/>
      <c r="I77" s="268"/>
      <c r="J77" s="268"/>
      <c r="K77" s="268"/>
    </row>
    <row r="78" spans="1:11" ht="111.75" customHeight="1" x14ac:dyDescent="0.25">
      <c r="A78" s="68">
        <v>15</v>
      </c>
      <c r="B78" s="18" t="s">
        <v>68</v>
      </c>
      <c r="C78" s="17" t="s">
        <v>14</v>
      </c>
      <c r="D78" s="19" t="s">
        <v>16</v>
      </c>
      <c r="E78" s="33">
        <v>120717</v>
      </c>
      <c r="F78" s="33">
        <v>120607.85</v>
      </c>
      <c r="G78" s="20">
        <f t="shared" si="4"/>
        <v>99.909581914726189</v>
      </c>
      <c r="H78" s="27">
        <v>100</v>
      </c>
      <c r="I78" s="17"/>
      <c r="J78" s="23" t="s">
        <v>351</v>
      </c>
      <c r="K78" s="18"/>
    </row>
    <row r="79" spans="1:11" s="263" customFormat="1" ht="23.25" customHeight="1" x14ac:dyDescent="0.25">
      <c r="A79" s="22"/>
      <c r="B79" s="24" t="s">
        <v>13</v>
      </c>
      <c r="C79" s="22"/>
      <c r="D79" s="22"/>
      <c r="E79" s="35">
        <v>120717</v>
      </c>
      <c r="F79" s="35">
        <v>120607.85</v>
      </c>
      <c r="G79" s="117">
        <f t="shared" si="4"/>
        <v>99.909581914726189</v>
      </c>
      <c r="H79" s="25"/>
      <c r="I79" s="22"/>
      <c r="J79" s="22"/>
      <c r="K79" s="22"/>
    </row>
    <row r="80" spans="1:11" ht="23.25" customHeight="1" x14ac:dyDescent="0.25">
      <c r="A80" s="17"/>
      <c r="B80" s="28" t="s">
        <v>54</v>
      </c>
      <c r="C80" s="17"/>
      <c r="D80" s="17"/>
      <c r="E80" s="34">
        <f>E76+E78</f>
        <v>132217</v>
      </c>
      <c r="F80" s="34">
        <f>F76+F78</f>
        <v>132107.85</v>
      </c>
      <c r="G80" s="29">
        <f t="shared" si="4"/>
        <v>99.917446319308411</v>
      </c>
      <c r="H80" s="27"/>
      <c r="I80" s="17"/>
      <c r="J80" s="17"/>
      <c r="K80" s="17"/>
    </row>
    <row r="81" spans="1:11" s="263" customFormat="1" ht="23.25" customHeight="1" x14ac:dyDescent="0.25">
      <c r="A81" s="22"/>
      <c r="B81" s="24" t="s">
        <v>13</v>
      </c>
      <c r="C81" s="22"/>
      <c r="D81" s="22"/>
      <c r="E81" s="35">
        <f>E77+E79</f>
        <v>132217</v>
      </c>
      <c r="F81" s="35">
        <f>F77+F79</f>
        <v>132107.85</v>
      </c>
      <c r="G81" s="117">
        <f t="shared" si="4"/>
        <v>99.917446319308411</v>
      </c>
      <c r="H81" s="25"/>
      <c r="I81" s="22"/>
      <c r="J81" s="22"/>
      <c r="K81" s="22"/>
    </row>
    <row r="82" spans="1:11" ht="23.25" customHeight="1" x14ac:dyDescent="0.25">
      <c r="A82" s="638" t="s">
        <v>69</v>
      </c>
      <c r="B82" s="638"/>
      <c r="C82" s="638"/>
      <c r="D82" s="638"/>
      <c r="E82" s="638"/>
      <c r="F82" s="638"/>
      <c r="G82" s="638"/>
      <c r="H82" s="638"/>
      <c r="I82" s="638"/>
      <c r="J82" s="638"/>
      <c r="K82" s="638"/>
    </row>
    <row r="83" spans="1:11" ht="65.25" customHeight="1" x14ac:dyDescent="0.25">
      <c r="A83" s="17">
        <v>16</v>
      </c>
      <c r="B83" s="18" t="s">
        <v>70</v>
      </c>
      <c r="C83" s="17" t="s">
        <v>14</v>
      </c>
      <c r="D83" s="19" t="s">
        <v>16</v>
      </c>
      <c r="E83" s="33">
        <v>10000</v>
      </c>
      <c r="F83" s="33">
        <v>9993</v>
      </c>
      <c r="G83" s="20">
        <f t="shared" si="4"/>
        <v>99.929999999999993</v>
      </c>
      <c r="H83" s="27">
        <v>100</v>
      </c>
      <c r="I83" s="17"/>
      <c r="J83" s="23" t="s">
        <v>351</v>
      </c>
      <c r="K83" s="17"/>
    </row>
    <row r="84" spans="1:11" s="263" customFormat="1" ht="19.5" customHeight="1" x14ac:dyDescent="0.25">
      <c r="A84" s="22"/>
      <c r="B84" s="24" t="s">
        <v>13</v>
      </c>
      <c r="C84" s="22"/>
      <c r="D84" s="22"/>
      <c r="E84" s="35">
        <v>10000</v>
      </c>
      <c r="F84" s="35">
        <v>9993</v>
      </c>
      <c r="G84" s="117">
        <f t="shared" si="4"/>
        <v>99.929999999999993</v>
      </c>
      <c r="H84" s="25"/>
      <c r="I84" s="22"/>
      <c r="J84" s="22"/>
      <c r="K84" s="22"/>
    </row>
    <row r="85" spans="1:11" ht="65.25" customHeight="1" x14ac:dyDescent="0.25">
      <c r="A85" s="17">
        <v>17</v>
      </c>
      <c r="B85" s="18" t="s">
        <v>71</v>
      </c>
      <c r="C85" s="17" t="s">
        <v>14</v>
      </c>
      <c r="D85" s="19" t="s">
        <v>16</v>
      </c>
      <c r="E85" s="33">
        <v>14000</v>
      </c>
      <c r="F85" s="33">
        <v>13931.92</v>
      </c>
      <c r="G85" s="20">
        <f t="shared" si="4"/>
        <v>99.513714285714286</v>
      </c>
      <c r="H85" s="27">
        <v>100</v>
      </c>
      <c r="I85" s="17"/>
      <c r="J85" s="23" t="s">
        <v>351</v>
      </c>
      <c r="K85" s="17"/>
    </row>
    <row r="86" spans="1:11" s="263" customFormat="1" ht="20.25" customHeight="1" x14ac:dyDescent="0.25">
      <c r="A86" s="22"/>
      <c r="B86" s="24" t="s">
        <v>13</v>
      </c>
      <c r="C86" s="22"/>
      <c r="D86" s="22"/>
      <c r="E86" s="35">
        <v>14000</v>
      </c>
      <c r="F86" s="35">
        <v>13931.92</v>
      </c>
      <c r="G86" s="117">
        <f t="shared" si="4"/>
        <v>99.513714285714286</v>
      </c>
      <c r="H86" s="25"/>
      <c r="I86" s="22"/>
      <c r="J86" s="22"/>
      <c r="K86" s="22"/>
    </row>
    <row r="87" spans="1:11" ht="193.5" customHeight="1" x14ac:dyDescent="0.25">
      <c r="A87" s="17">
        <v>18</v>
      </c>
      <c r="B87" s="18" t="s">
        <v>72</v>
      </c>
      <c r="C87" s="17" t="s">
        <v>14</v>
      </c>
      <c r="D87" s="19" t="s">
        <v>16</v>
      </c>
      <c r="E87" s="33">
        <v>10000</v>
      </c>
      <c r="F87" s="33">
        <v>10000</v>
      </c>
      <c r="G87" s="20">
        <f>F87/E87*100</f>
        <v>100</v>
      </c>
      <c r="H87" s="27">
        <v>100</v>
      </c>
      <c r="I87" s="17"/>
      <c r="J87" s="23" t="s">
        <v>351</v>
      </c>
      <c r="K87" s="17"/>
    </row>
    <row r="88" spans="1:11" s="263" customFormat="1" ht="21" customHeight="1" x14ac:dyDescent="0.25">
      <c r="A88" s="22"/>
      <c r="B88" s="24" t="s">
        <v>13</v>
      </c>
      <c r="C88" s="22"/>
      <c r="D88" s="22"/>
      <c r="E88" s="35">
        <v>10000</v>
      </c>
      <c r="F88" s="35">
        <v>10000</v>
      </c>
      <c r="G88" s="117">
        <f>F88/E88*100</f>
        <v>100</v>
      </c>
      <c r="H88" s="25"/>
      <c r="I88" s="22"/>
      <c r="J88" s="22"/>
      <c r="K88" s="22"/>
    </row>
    <row r="89" spans="1:11" ht="17.25" customHeight="1" x14ac:dyDescent="0.25">
      <c r="A89" s="17"/>
      <c r="B89" s="28" t="s">
        <v>54</v>
      </c>
      <c r="C89" s="17"/>
      <c r="D89" s="17"/>
      <c r="E89" s="34">
        <f>E83+E85+E87</f>
        <v>34000</v>
      </c>
      <c r="F89" s="34">
        <f>F83+F85+F87</f>
        <v>33924.92</v>
      </c>
      <c r="G89" s="29">
        <f>F89/E89*100</f>
        <v>99.779176470588226</v>
      </c>
      <c r="H89" s="27"/>
      <c r="I89" s="17"/>
      <c r="J89" s="17"/>
      <c r="K89" s="17"/>
    </row>
    <row r="90" spans="1:11" s="263" customFormat="1" ht="23.25" customHeight="1" x14ac:dyDescent="0.25">
      <c r="A90" s="22"/>
      <c r="B90" s="24" t="s">
        <v>13</v>
      </c>
      <c r="C90" s="22"/>
      <c r="D90" s="22"/>
      <c r="E90" s="35">
        <f>E84+E86+E88</f>
        <v>34000</v>
      </c>
      <c r="F90" s="35">
        <f>F84+F86+F88</f>
        <v>33924.92</v>
      </c>
      <c r="G90" s="117">
        <f>F90/E90*100</f>
        <v>99.779176470588226</v>
      </c>
      <c r="H90" s="25"/>
      <c r="I90" s="22"/>
      <c r="J90" s="22"/>
      <c r="K90" s="22"/>
    </row>
    <row r="91" spans="1:11" ht="33.75" customHeight="1" x14ac:dyDescent="0.25">
      <c r="A91" s="638" t="s">
        <v>35</v>
      </c>
      <c r="B91" s="638"/>
      <c r="C91" s="638"/>
      <c r="D91" s="638"/>
      <c r="E91" s="638"/>
      <c r="F91" s="638"/>
      <c r="G91" s="638"/>
      <c r="H91" s="638"/>
      <c r="I91" s="638"/>
      <c r="J91" s="638"/>
      <c r="K91" s="638"/>
    </row>
    <row r="92" spans="1:11" ht="61.5" customHeight="1" x14ac:dyDescent="0.25">
      <c r="A92" s="17">
        <v>19</v>
      </c>
      <c r="B92" s="18" t="s">
        <v>46</v>
      </c>
      <c r="C92" s="1" t="s">
        <v>14</v>
      </c>
      <c r="D92" s="1" t="s">
        <v>44</v>
      </c>
      <c r="E92" s="33">
        <v>5000</v>
      </c>
      <c r="F92" s="33">
        <f>F93</f>
        <v>5000</v>
      </c>
      <c r="G92" s="20">
        <f t="shared" ref="G92:G101" si="5">F92/E92*100</f>
        <v>100</v>
      </c>
      <c r="H92" s="27">
        <v>100</v>
      </c>
      <c r="I92" s="17"/>
      <c r="J92" s="23" t="s">
        <v>351</v>
      </c>
      <c r="K92" s="17"/>
    </row>
    <row r="93" spans="1:11" s="263" customFormat="1" ht="18.75" customHeight="1" x14ac:dyDescent="0.25">
      <c r="A93" s="22"/>
      <c r="B93" s="24" t="s">
        <v>13</v>
      </c>
      <c r="C93" s="22"/>
      <c r="D93" s="22"/>
      <c r="E93" s="35">
        <v>5000</v>
      </c>
      <c r="F93" s="35">
        <v>5000</v>
      </c>
      <c r="G93" s="117">
        <f t="shared" si="5"/>
        <v>100</v>
      </c>
      <c r="H93" s="25"/>
      <c r="I93" s="22"/>
      <c r="J93" s="22"/>
      <c r="K93" s="22"/>
    </row>
    <row r="94" spans="1:11" s="38" customFormat="1" ht="36" customHeight="1" x14ac:dyDescent="0.25">
      <c r="A94" s="17">
        <v>20</v>
      </c>
      <c r="B94" s="18" t="s">
        <v>524</v>
      </c>
      <c r="C94" s="1" t="s">
        <v>14</v>
      </c>
      <c r="D94" s="1" t="s">
        <v>248</v>
      </c>
      <c r="E94" s="33">
        <v>10000</v>
      </c>
      <c r="F94" s="33">
        <v>10000</v>
      </c>
      <c r="G94" s="20">
        <f t="shared" si="5"/>
        <v>100</v>
      </c>
      <c r="H94" s="27">
        <v>100</v>
      </c>
      <c r="I94" s="17"/>
      <c r="J94" s="23" t="s">
        <v>449</v>
      </c>
      <c r="K94" s="17"/>
    </row>
    <row r="95" spans="1:11" s="263" customFormat="1" ht="21.75" customHeight="1" x14ac:dyDescent="0.25">
      <c r="A95" s="22"/>
      <c r="B95" s="24" t="s">
        <v>13</v>
      </c>
      <c r="C95" s="22"/>
      <c r="D95" s="22"/>
      <c r="E95" s="35">
        <v>10000</v>
      </c>
      <c r="F95" s="35">
        <v>10000</v>
      </c>
      <c r="G95" s="117">
        <f t="shared" si="5"/>
        <v>100</v>
      </c>
      <c r="H95" s="25"/>
      <c r="I95" s="22"/>
      <c r="J95" s="22"/>
      <c r="K95" s="22"/>
    </row>
    <row r="96" spans="1:11" ht="64.5" customHeight="1" x14ac:dyDescent="0.25">
      <c r="A96" s="17">
        <v>21</v>
      </c>
      <c r="B96" s="18" t="s">
        <v>275</v>
      </c>
      <c r="C96" s="1" t="s">
        <v>14</v>
      </c>
      <c r="D96" s="1" t="s">
        <v>274</v>
      </c>
      <c r="E96" s="33">
        <v>50000</v>
      </c>
      <c r="F96" s="33">
        <v>50000</v>
      </c>
      <c r="G96" s="20">
        <f t="shared" si="5"/>
        <v>100</v>
      </c>
      <c r="H96" s="27">
        <v>100</v>
      </c>
      <c r="I96" s="17"/>
      <c r="J96" s="23" t="s">
        <v>525</v>
      </c>
      <c r="K96" s="17"/>
    </row>
    <row r="97" spans="1:11" s="263" customFormat="1" ht="21.75" customHeight="1" x14ac:dyDescent="0.25">
      <c r="A97" s="22"/>
      <c r="B97" s="24" t="s">
        <v>13</v>
      </c>
      <c r="C97" s="22"/>
      <c r="D97" s="22"/>
      <c r="E97" s="35">
        <v>50000</v>
      </c>
      <c r="F97" s="35">
        <v>50000</v>
      </c>
      <c r="G97" s="117">
        <f t="shared" si="5"/>
        <v>100</v>
      </c>
      <c r="H97" s="25"/>
      <c r="I97" s="22"/>
      <c r="J97" s="22"/>
      <c r="K97" s="22"/>
    </row>
    <row r="98" spans="1:11" ht="80.25" customHeight="1" x14ac:dyDescent="0.25">
      <c r="A98" s="17">
        <v>22</v>
      </c>
      <c r="B98" s="18" t="s">
        <v>276</v>
      </c>
      <c r="C98" s="1" t="s">
        <v>14</v>
      </c>
      <c r="D98" s="1" t="s">
        <v>274</v>
      </c>
      <c r="E98" s="33">
        <v>28700</v>
      </c>
      <c r="F98" s="33">
        <v>28700</v>
      </c>
      <c r="G98" s="20">
        <f t="shared" si="5"/>
        <v>100</v>
      </c>
      <c r="H98" s="27">
        <v>100</v>
      </c>
      <c r="I98" s="17"/>
      <c r="J98" s="23" t="s">
        <v>525</v>
      </c>
      <c r="K98" s="17"/>
    </row>
    <row r="99" spans="1:11" s="263" customFormat="1" ht="21.75" customHeight="1" x14ac:dyDescent="0.25">
      <c r="A99" s="22"/>
      <c r="B99" s="24" t="s">
        <v>13</v>
      </c>
      <c r="C99" s="22"/>
      <c r="D99" s="22"/>
      <c r="E99" s="35">
        <v>28700</v>
      </c>
      <c r="F99" s="35">
        <v>28700</v>
      </c>
      <c r="G99" s="117">
        <f t="shared" si="5"/>
        <v>100</v>
      </c>
      <c r="H99" s="25"/>
      <c r="I99" s="22"/>
      <c r="J99" s="22"/>
      <c r="K99" s="22"/>
    </row>
    <row r="100" spans="1:11" ht="50.25" customHeight="1" x14ac:dyDescent="0.25">
      <c r="A100" s="17">
        <v>23</v>
      </c>
      <c r="B100" s="18" t="s">
        <v>47</v>
      </c>
      <c r="C100" s="39" t="s">
        <v>48</v>
      </c>
      <c r="D100" s="1" t="s">
        <v>15</v>
      </c>
      <c r="E100" s="33">
        <v>50597</v>
      </c>
      <c r="F100" s="33">
        <v>50597</v>
      </c>
      <c r="G100" s="20">
        <f t="shared" si="5"/>
        <v>100</v>
      </c>
      <c r="H100" s="27">
        <v>100</v>
      </c>
      <c r="I100" s="40"/>
      <c r="J100" s="23" t="s">
        <v>525</v>
      </c>
      <c r="K100" s="17"/>
    </row>
    <row r="101" spans="1:11" s="263" customFormat="1" ht="23.25" customHeight="1" x14ac:dyDescent="0.25">
      <c r="A101" s="22"/>
      <c r="B101" s="24" t="s">
        <v>13</v>
      </c>
      <c r="C101" s="22"/>
      <c r="D101" s="22"/>
      <c r="E101" s="35">
        <v>50597</v>
      </c>
      <c r="F101" s="35">
        <v>50597</v>
      </c>
      <c r="G101" s="20">
        <f t="shared" si="5"/>
        <v>100</v>
      </c>
      <c r="H101" s="25"/>
      <c r="I101" s="22"/>
      <c r="J101" s="22"/>
      <c r="K101" s="22"/>
    </row>
    <row r="102" spans="1:11" ht="116.25" customHeight="1" x14ac:dyDescent="0.25">
      <c r="A102" s="17">
        <v>24</v>
      </c>
      <c r="B102" s="18" t="s">
        <v>49</v>
      </c>
      <c r="C102" s="39" t="s">
        <v>50</v>
      </c>
      <c r="D102" s="1" t="s">
        <v>15</v>
      </c>
      <c r="E102" s="33">
        <v>26000</v>
      </c>
      <c r="F102" s="33">
        <v>26000</v>
      </c>
      <c r="G102" s="17">
        <v>100</v>
      </c>
      <c r="H102" s="27">
        <v>100</v>
      </c>
      <c r="I102" s="40"/>
      <c r="J102" s="23" t="s">
        <v>351</v>
      </c>
      <c r="K102" s="17"/>
    </row>
    <row r="103" spans="1:11" s="263" customFormat="1" ht="22.5" customHeight="1" x14ac:dyDescent="0.25">
      <c r="A103" s="22"/>
      <c r="B103" s="24" t="s">
        <v>13</v>
      </c>
      <c r="C103" s="22"/>
      <c r="D103" s="22"/>
      <c r="E103" s="35">
        <v>26000</v>
      </c>
      <c r="F103" s="35">
        <v>26000</v>
      </c>
      <c r="G103" s="22">
        <v>100</v>
      </c>
      <c r="H103" s="25"/>
      <c r="I103" s="22"/>
      <c r="J103" s="22"/>
      <c r="K103" s="22"/>
    </row>
    <row r="104" spans="1:11" ht="69" customHeight="1" x14ac:dyDescent="0.25">
      <c r="A104" s="17">
        <v>25</v>
      </c>
      <c r="B104" s="18" t="s">
        <v>51</v>
      </c>
      <c r="C104" s="17" t="s">
        <v>50</v>
      </c>
      <c r="D104" s="1" t="s">
        <v>52</v>
      </c>
      <c r="E104" s="33">
        <v>29000</v>
      </c>
      <c r="F104" s="33">
        <f>F105+F106</f>
        <v>58000</v>
      </c>
      <c r="G104" s="17">
        <f>F104/E104*100</f>
        <v>200</v>
      </c>
      <c r="H104" s="27">
        <v>100</v>
      </c>
      <c r="I104" s="40"/>
      <c r="J104" s="23" t="s">
        <v>522</v>
      </c>
      <c r="K104" s="17"/>
    </row>
    <row r="105" spans="1:11" s="263" customFormat="1" ht="15.75" customHeight="1" x14ac:dyDescent="0.25">
      <c r="A105" s="22"/>
      <c r="B105" s="24" t="s">
        <v>13</v>
      </c>
      <c r="C105" s="22"/>
      <c r="D105" s="22"/>
      <c r="E105" s="35">
        <v>29000</v>
      </c>
      <c r="F105" s="35">
        <v>29000</v>
      </c>
      <c r="G105" s="22">
        <v>100</v>
      </c>
      <c r="H105" s="25"/>
      <c r="I105" s="22"/>
      <c r="J105" s="22"/>
      <c r="K105" s="22"/>
    </row>
    <row r="106" spans="1:11" s="263" customFormat="1" ht="22.5" customHeight="1" x14ac:dyDescent="0.25">
      <c r="A106" s="22"/>
      <c r="B106" s="32" t="s">
        <v>324</v>
      </c>
      <c r="C106" s="22"/>
      <c r="D106" s="22"/>
      <c r="E106" s="35"/>
      <c r="F106" s="35">
        <v>29000</v>
      </c>
      <c r="G106" s="22"/>
      <c r="H106" s="25"/>
      <c r="I106" s="22"/>
      <c r="J106" s="22"/>
      <c r="K106" s="22"/>
    </row>
    <row r="107" spans="1:11" ht="46.5" customHeight="1" x14ac:dyDescent="0.25">
      <c r="A107" s="17"/>
      <c r="B107" s="28" t="s">
        <v>54</v>
      </c>
      <c r="C107" s="17"/>
      <c r="D107" s="17"/>
      <c r="E107" s="34">
        <f>E92+E94+E96+E98+E100+E102+E104</f>
        <v>199297</v>
      </c>
      <c r="F107" s="34">
        <f>F92+F94+F96+F98+F100+F102+F104</f>
        <v>228297</v>
      </c>
      <c r="G107" s="43">
        <f>F107/E107*100</f>
        <v>114.55114728269868</v>
      </c>
      <c r="H107" s="27"/>
      <c r="I107" s="17"/>
      <c r="J107" s="17"/>
      <c r="K107" s="17"/>
    </row>
    <row r="108" spans="1:11" ht="21.75" customHeight="1" x14ac:dyDescent="0.25">
      <c r="A108" s="17"/>
      <c r="B108" s="24" t="s">
        <v>13</v>
      </c>
      <c r="C108" s="22"/>
      <c r="D108" s="22"/>
      <c r="E108" s="35">
        <f>E92+E94+E96+E98+E100+E102+E104</f>
        <v>199297</v>
      </c>
      <c r="F108" s="35">
        <f>F92+F94+F96+F98+F100+F102+F105</f>
        <v>199297</v>
      </c>
      <c r="G108" s="269">
        <f>F108/E108*100</f>
        <v>100</v>
      </c>
      <c r="H108" s="27"/>
      <c r="I108" s="17"/>
      <c r="J108" s="17"/>
      <c r="K108" s="17"/>
    </row>
    <row r="109" spans="1:11" s="263" customFormat="1" ht="18.75" customHeight="1" x14ac:dyDescent="0.25">
      <c r="A109" s="22"/>
      <c r="B109" s="32" t="s">
        <v>324</v>
      </c>
      <c r="C109" s="22"/>
      <c r="D109" s="22"/>
      <c r="E109" s="35"/>
      <c r="F109" s="35">
        <v>29000</v>
      </c>
      <c r="G109" s="269"/>
      <c r="H109" s="25"/>
      <c r="I109" s="22"/>
      <c r="J109" s="22"/>
      <c r="K109" s="22"/>
    </row>
    <row r="110" spans="1:11" ht="27.75" customHeight="1" x14ac:dyDescent="0.25">
      <c r="A110" s="638" t="s">
        <v>55</v>
      </c>
      <c r="B110" s="638"/>
      <c r="C110" s="638"/>
      <c r="D110" s="638"/>
      <c r="E110" s="638"/>
      <c r="F110" s="638"/>
      <c r="G110" s="638"/>
      <c r="H110" s="638"/>
      <c r="I110" s="638"/>
      <c r="J110" s="638"/>
      <c r="K110" s="638"/>
    </row>
    <row r="111" spans="1:11" ht="51.75" customHeight="1" x14ac:dyDescent="0.25">
      <c r="A111" s="17">
        <v>26</v>
      </c>
      <c r="B111" s="18" t="s">
        <v>56</v>
      </c>
      <c r="C111" s="1" t="s">
        <v>14</v>
      </c>
      <c r="D111" s="17" t="s">
        <v>57</v>
      </c>
      <c r="E111" s="45">
        <v>68956</v>
      </c>
      <c r="F111" s="45">
        <v>68955.350000000006</v>
      </c>
      <c r="G111" s="46">
        <f>F111/E111*100</f>
        <v>99.999057369917054</v>
      </c>
      <c r="H111" s="47">
        <v>100</v>
      </c>
      <c r="I111" s="48"/>
      <c r="J111" s="23" t="s">
        <v>522</v>
      </c>
      <c r="K111" s="17"/>
    </row>
    <row r="112" spans="1:11" s="263" customFormat="1" ht="27.75" customHeight="1" x14ac:dyDescent="0.25">
      <c r="A112" s="22"/>
      <c r="B112" s="24" t="s">
        <v>13</v>
      </c>
      <c r="C112" s="22"/>
      <c r="D112" s="22"/>
      <c r="E112" s="270">
        <v>68956</v>
      </c>
      <c r="F112" s="270">
        <v>68955.350000000006</v>
      </c>
      <c r="G112" s="271">
        <f>F112/E112*100</f>
        <v>99.999057369917054</v>
      </c>
      <c r="H112" s="25"/>
      <c r="I112" s="22"/>
      <c r="J112" s="22"/>
      <c r="K112" s="22"/>
    </row>
    <row r="113" spans="1:11" ht="66" customHeight="1" x14ac:dyDescent="0.25">
      <c r="A113" s="17">
        <v>27</v>
      </c>
      <c r="B113" s="18" t="s">
        <v>277</v>
      </c>
      <c r="C113" s="1" t="s">
        <v>14</v>
      </c>
      <c r="D113" s="17" t="s">
        <v>526</v>
      </c>
      <c r="E113" s="45">
        <v>28151</v>
      </c>
      <c r="F113" s="45">
        <v>28150.93</v>
      </c>
      <c r="G113" s="46">
        <f t="shared" ref="G113:G124" si="6">F113/E113*100</f>
        <v>99.999751340982556</v>
      </c>
      <c r="H113" s="47">
        <v>100</v>
      </c>
      <c r="I113" s="17"/>
      <c r="J113" s="23" t="s">
        <v>522</v>
      </c>
      <c r="K113" s="17"/>
    </row>
    <row r="114" spans="1:11" s="263" customFormat="1" ht="27.75" customHeight="1" x14ac:dyDescent="0.25">
      <c r="A114" s="22"/>
      <c r="B114" s="24" t="s">
        <v>13</v>
      </c>
      <c r="C114" s="22"/>
      <c r="D114" s="22"/>
      <c r="E114" s="270">
        <v>28151</v>
      </c>
      <c r="F114" s="270">
        <v>28150.93</v>
      </c>
      <c r="G114" s="271">
        <f t="shared" si="6"/>
        <v>99.999751340982556</v>
      </c>
      <c r="H114" s="25"/>
      <c r="I114" s="22"/>
      <c r="J114" s="22"/>
      <c r="K114" s="22"/>
    </row>
    <row r="115" spans="1:11" ht="19.5" customHeight="1" x14ac:dyDescent="0.25">
      <c r="A115" s="17"/>
      <c r="B115" s="28" t="s">
        <v>54</v>
      </c>
      <c r="C115" s="17"/>
      <c r="D115" s="17"/>
      <c r="E115" s="49">
        <f>E111+E113</f>
        <v>97107</v>
      </c>
      <c r="F115" s="49">
        <f>F113+F111</f>
        <v>97106.28</v>
      </c>
      <c r="G115" s="50">
        <f t="shared" si="6"/>
        <v>99.99925854984707</v>
      </c>
      <c r="H115" s="27"/>
      <c r="I115" s="17"/>
      <c r="J115" s="17"/>
      <c r="K115" s="17"/>
    </row>
    <row r="116" spans="1:11" s="263" customFormat="1" ht="17.25" customHeight="1" x14ac:dyDescent="0.25">
      <c r="A116" s="22"/>
      <c r="B116" s="24" t="s">
        <v>13</v>
      </c>
      <c r="C116" s="22"/>
      <c r="D116" s="22"/>
      <c r="E116" s="270">
        <f>E112+E114</f>
        <v>97107</v>
      </c>
      <c r="F116" s="270">
        <f>F114+F112</f>
        <v>97106.28</v>
      </c>
      <c r="G116" s="46">
        <f t="shared" si="6"/>
        <v>99.99925854984707</v>
      </c>
      <c r="H116" s="25"/>
      <c r="I116" s="22"/>
      <c r="J116" s="22"/>
      <c r="K116" s="22"/>
    </row>
    <row r="117" spans="1:11" ht="30" customHeight="1" x14ac:dyDescent="0.25">
      <c r="A117" s="638" t="s">
        <v>58</v>
      </c>
      <c r="B117" s="638"/>
      <c r="C117" s="638"/>
      <c r="D117" s="638"/>
      <c r="E117" s="638"/>
      <c r="F117" s="638"/>
      <c r="G117" s="638"/>
      <c r="H117" s="638"/>
      <c r="I117" s="638"/>
      <c r="J117" s="638"/>
      <c r="K117" s="638"/>
    </row>
    <row r="118" spans="1:11" ht="54" customHeight="1" x14ac:dyDescent="0.25">
      <c r="A118" s="17">
        <v>28</v>
      </c>
      <c r="B118" s="18" t="s">
        <v>59</v>
      </c>
      <c r="C118" s="39" t="s">
        <v>14</v>
      </c>
      <c r="D118" s="17" t="s">
        <v>44</v>
      </c>
      <c r="E118" s="45">
        <v>19950</v>
      </c>
      <c r="F118" s="45">
        <v>19950</v>
      </c>
      <c r="G118" s="46">
        <f t="shared" si="6"/>
        <v>100</v>
      </c>
      <c r="H118" s="47">
        <v>100</v>
      </c>
      <c r="I118" s="48"/>
      <c r="J118" s="23" t="s">
        <v>351</v>
      </c>
      <c r="K118" s="17"/>
    </row>
    <row r="119" spans="1:11" s="263" customFormat="1" ht="21.75" customHeight="1" x14ac:dyDescent="0.25">
      <c r="A119" s="22"/>
      <c r="B119" s="24" t="s">
        <v>13</v>
      </c>
      <c r="C119" s="22"/>
      <c r="D119" s="22"/>
      <c r="E119" s="270">
        <v>19950</v>
      </c>
      <c r="F119" s="270">
        <v>19950</v>
      </c>
      <c r="G119" s="271">
        <f t="shared" si="6"/>
        <v>100</v>
      </c>
      <c r="H119" s="25"/>
      <c r="I119" s="22"/>
      <c r="J119" s="22"/>
      <c r="K119" s="22"/>
    </row>
    <row r="120" spans="1:11" ht="99.75" customHeight="1" x14ac:dyDescent="0.25">
      <c r="A120" s="17">
        <v>29</v>
      </c>
      <c r="B120" s="18" t="s">
        <v>527</v>
      </c>
      <c r="C120" s="39" t="s">
        <v>14</v>
      </c>
      <c r="D120" s="17">
        <v>2017</v>
      </c>
      <c r="E120" s="45">
        <v>15000</v>
      </c>
      <c r="F120" s="45">
        <v>15000</v>
      </c>
      <c r="G120" s="46">
        <f t="shared" si="6"/>
        <v>100</v>
      </c>
      <c r="H120" s="47">
        <v>100</v>
      </c>
      <c r="I120" s="17"/>
      <c r="J120" s="23" t="s">
        <v>380</v>
      </c>
      <c r="K120" s="17"/>
    </row>
    <row r="121" spans="1:11" s="263" customFormat="1" ht="17.25" customHeight="1" x14ac:dyDescent="0.25">
      <c r="A121" s="22"/>
      <c r="B121" s="24" t="s">
        <v>13</v>
      </c>
      <c r="C121" s="22"/>
      <c r="D121" s="22"/>
      <c r="E121" s="270">
        <v>15000</v>
      </c>
      <c r="F121" s="270">
        <v>15000</v>
      </c>
      <c r="G121" s="271">
        <f t="shared" si="6"/>
        <v>100</v>
      </c>
      <c r="H121" s="25"/>
      <c r="I121" s="22"/>
      <c r="J121" s="22"/>
      <c r="K121" s="22"/>
    </row>
    <row r="122" spans="1:11" ht="51" customHeight="1" x14ac:dyDescent="0.25">
      <c r="A122" s="17">
        <v>30</v>
      </c>
      <c r="B122" s="18" t="s">
        <v>278</v>
      </c>
      <c r="C122" s="39" t="s">
        <v>14</v>
      </c>
      <c r="D122" s="17" t="s">
        <v>274</v>
      </c>
      <c r="E122" s="45">
        <v>9980</v>
      </c>
      <c r="F122" s="45">
        <v>9980</v>
      </c>
      <c r="G122" s="46">
        <f t="shared" si="6"/>
        <v>100</v>
      </c>
      <c r="H122" s="47">
        <v>100</v>
      </c>
      <c r="I122" s="17"/>
      <c r="J122" s="23" t="s">
        <v>351</v>
      </c>
      <c r="K122" s="17"/>
    </row>
    <row r="123" spans="1:11" s="263" customFormat="1" ht="17.25" customHeight="1" x14ac:dyDescent="0.25">
      <c r="A123" s="22"/>
      <c r="B123" s="24" t="s">
        <v>13</v>
      </c>
      <c r="C123" s="22"/>
      <c r="D123" s="22"/>
      <c r="E123" s="270">
        <v>9980</v>
      </c>
      <c r="F123" s="270">
        <v>9980</v>
      </c>
      <c r="G123" s="271">
        <f t="shared" si="6"/>
        <v>100</v>
      </c>
      <c r="H123" s="25"/>
      <c r="I123" s="22"/>
      <c r="J123" s="22"/>
      <c r="K123" s="22"/>
    </row>
    <row r="124" spans="1:11" ht="17.25" customHeight="1" x14ac:dyDescent="0.25">
      <c r="A124" s="17"/>
      <c r="B124" s="28" t="s">
        <v>54</v>
      </c>
      <c r="C124" s="17"/>
      <c r="D124" s="17"/>
      <c r="E124" s="49">
        <f>E118+E120+E122</f>
        <v>44930</v>
      </c>
      <c r="F124" s="49">
        <f>F118+F120+F122</f>
        <v>44930</v>
      </c>
      <c r="G124" s="50">
        <f t="shared" si="6"/>
        <v>100</v>
      </c>
      <c r="H124" s="27"/>
      <c r="I124" s="17"/>
      <c r="J124" s="17"/>
      <c r="K124" s="17"/>
    </row>
    <row r="125" spans="1:11" s="263" customFormat="1" ht="17.25" customHeight="1" x14ac:dyDescent="0.25">
      <c r="A125" s="22"/>
      <c r="B125" s="24" t="s">
        <v>13</v>
      </c>
      <c r="C125" s="22"/>
      <c r="D125" s="22"/>
      <c r="E125" s="270">
        <f>E119+E121+E123</f>
        <v>44930</v>
      </c>
      <c r="F125" s="270">
        <f>F123+F121+F119</f>
        <v>44930</v>
      </c>
      <c r="G125" s="272">
        <v>100</v>
      </c>
      <c r="H125" s="25"/>
      <c r="I125" s="22"/>
      <c r="J125" s="22"/>
      <c r="K125" s="22"/>
    </row>
    <row r="126" spans="1:11" s="38" customFormat="1" ht="81.75" customHeight="1" x14ac:dyDescent="0.25">
      <c r="A126" s="17">
        <v>31</v>
      </c>
      <c r="B126" s="18" t="s">
        <v>271</v>
      </c>
      <c r="C126" s="1" t="s">
        <v>14</v>
      </c>
      <c r="D126" s="17" t="s">
        <v>44</v>
      </c>
      <c r="E126" s="45">
        <v>12032141</v>
      </c>
      <c r="F126" s="45">
        <v>10532421.529999999</v>
      </c>
      <c r="G126" s="30">
        <f>F126/E126*100</f>
        <v>87.535722279185393</v>
      </c>
      <c r="H126" s="47">
        <v>100</v>
      </c>
      <c r="I126" s="17"/>
      <c r="J126" s="18" t="s">
        <v>528</v>
      </c>
      <c r="K126" s="17"/>
    </row>
    <row r="127" spans="1:11" s="263" customFormat="1" ht="18.75" customHeight="1" x14ac:dyDescent="0.25">
      <c r="A127" s="22"/>
      <c r="B127" s="24" t="s">
        <v>13</v>
      </c>
      <c r="C127" s="273"/>
      <c r="D127" s="22"/>
      <c r="E127" s="270">
        <v>12032141</v>
      </c>
      <c r="F127" s="270">
        <v>10532421.529999999</v>
      </c>
      <c r="G127" s="269">
        <f>F127/E127*100</f>
        <v>87.535722279185393</v>
      </c>
      <c r="H127" s="25"/>
      <c r="I127" s="22"/>
      <c r="J127" s="24"/>
      <c r="K127" s="22"/>
    </row>
    <row r="128" spans="1:11" ht="18.75" customHeight="1" x14ac:dyDescent="0.25">
      <c r="A128" s="17"/>
      <c r="B128" s="31" t="s">
        <v>73</v>
      </c>
      <c r="C128" s="39"/>
      <c r="D128" s="17"/>
      <c r="E128" s="49">
        <f>E129+E130</f>
        <v>13804361</v>
      </c>
      <c r="F128" s="49">
        <f>F129+F130</f>
        <v>12142183.57</v>
      </c>
      <c r="G128" s="43">
        <f>F128/E128*100</f>
        <v>87.959041132001687</v>
      </c>
      <c r="H128" s="27"/>
      <c r="I128" s="17"/>
      <c r="J128" s="18"/>
      <c r="K128" s="17"/>
    </row>
    <row r="129" spans="1:11" s="263" customFormat="1" ht="18.75" customHeight="1" x14ac:dyDescent="0.25">
      <c r="A129" s="22"/>
      <c r="B129" s="32" t="s">
        <v>13</v>
      </c>
      <c r="C129" s="273"/>
      <c r="D129" s="22"/>
      <c r="E129" s="270">
        <f>E64+E69+E81+E90+E108+E116+E125+E127</f>
        <v>13776361</v>
      </c>
      <c r="F129" s="270">
        <f>F64+F69+F81+F90+F108+F116+F125+F127</f>
        <v>12085183.57</v>
      </c>
      <c r="G129" s="269">
        <f>F129/E129*100</f>
        <v>87.724062762292604</v>
      </c>
      <c r="H129" s="25"/>
      <c r="I129" s="22"/>
      <c r="J129" s="24"/>
      <c r="K129" s="22"/>
    </row>
    <row r="130" spans="1:11" s="263" customFormat="1" ht="18.75" customHeight="1" x14ac:dyDescent="0.25">
      <c r="A130" s="22"/>
      <c r="B130" s="32" t="s">
        <v>53</v>
      </c>
      <c r="C130" s="273"/>
      <c r="D130" s="22"/>
      <c r="E130" s="270">
        <f>E72</f>
        <v>28000</v>
      </c>
      <c r="F130" s="270">
        <f>F72+F109</f>
        <v>57000</v>
      </c>
      <c r="G130" s="274">
        <f>F130/E130*100</f>
        <v>203.57142857142856</v>
      </c>
      <c r="H130" s="25"/>
      <c r="I130" s="22"/>
      <c r="J130" s="24"/>
      <c r="K130" s="22"/>
    </row>
    <row r="131" spans="1:11" ht="9" customHeight="1" x14ac:dyDescent="0.25">
      <c r="A131" s="17"/>
      <c r="B131" s="24"/>
      <c r="C131" s="22"/>
      <c r="D131" s="22"/>
      <c r="E131" s="22"/>
      <c r="F131" s="22"/>
      <c r="G131" s="22"/>
      <c r="H131" s="52"/>
      <c r="I131" s="24"/>
      <c r="J131" s="24"/>
      <c r="K131" s="24"/>
    </row>
    <row r="132" spans="1:11" ht="24" customHeight="1" x14ac:dyDescent="0.25">
      <c r="A132" s="639" t="s">
        <v>305</v>
      </c>
      <c r="B132" s="639"/>
      <c r="C132" s="639"/>
      <c r="D132" s="639"/>
      <c r="E132" s="639"/>
      <c r="F132" s="639"/>
      <c r="G132" s="639"/>
      <c r="H132" s="639"/>
      <c r="I132" s="639"/>
      <c r="J132" s="639"/>
      <c r="K132" s="639"/>
    </row>
    <row r="133" spans="1:11" ht="24" customHeight="1" x14ac:dyDescent="0.25">
      <c r="A133" s="638" t="s">
        <v>284</v>
      </c>
      <c r="B133" s="638"/>
      <c r="C133" s="638"/>
      <c r="D133" s="638"/>
      <c r="E133" s="638"/>
      <c r="F133" s="638"/>
      <c r="G133" s="638"/>
      <c r="H133" s="638"/>
      <c r="I133" s="638"/>
      <c r="J133" s="638"/>
      <c r="K133" s="638"/>
    </row>
    <row r="134" spans="1:11" ht="81.75" customHeight="1" x14ac:dyDescent="0.25">
      <c r="A134" s="17">
        <v>32</v>
      </c>
      <c r="B134" s="18" t="s">
        <v>529</v>
      </c>
      <c r="C134" s="1" t="s">
        <v>14</v>
      </c>
      <c r="D134" s="17" t="s">
        <v>285</v>
      </c>
      <c r="E134" s="45">
        <f>E137</f>
        <v>10000</v>
      </c>
      <c r="F134" s="45">
        <f>F137</f>
        <v>10000</v>
      </c>
      <c r="G134" s="30">
        <f>F134/E134*100</f>
        <v>100</v>
      </c>
      <c r="H134" s="47">
        <v>100</v>
      </c>
      <c r="I134" s="16"/>
      <c r="J134" s="18" t="s">
        <v>530</v>
      </c>
      <c r="K134" s="16"/>
    </row>
    <row r="135" spans="1:11" ht="18.75" customHeight="1" x14ac:dyDescent="0.25">
      <c r="A135" s="17"/>
      <c r="B135" s="24" t="s">
        <v>13</v>
      </c>
      <c r="C135" s="268"/>
      <c r="D135" s="268"/>
      <c r="E135" s="270">
        <v>10000</v>
      </c>
      <c r="F135" s="270">
        <v>10000</v>
      </c>
      <c r="G135" s="269">
        <f>F135/E135*100</f>
        <v>100</v>
      </c>
      <c r="H135" s="268"/>
      <c r="I135" s="268"/>
      <c r="J135" s="18"/>
      <c r="K135" s="16"/>
    </row>
    <row r="136" spans="1:11" ht="19.5" customHeight="1" x14ac:dyDescent="0.25">
      <c r="A136" s="17"/>
      <c r="B136" s="28" t="s">
        <v>54</v>
      </c>
      <c r="C136" s="268"/>
      <c r="D136" s="268"/>
      <c r="E136" s="49">
        <v>10000</v>
      </c>
      <c r="F136" s="49">
        <v>10000</v>
      </c>
      <c r="G136" s="43">
        <f>F136/E136*100</f>
        <v>100</v>
      </c>
      <c r="H136" s="268"/>
      <c r="I136" s="268"/>
      <c r="J136" s="18"/>
      <c r="K136" s="16"/>
    </row>
    <row r="137" spans="1:11" s="263" customFormat="1" ht="19.5" customHeight="1" x14ac:dyDescent="0.25">
      <c r="A137" s="268"/>
      <c r="B137" s="24" t="s">
        <v>13</v>
      </c>
      <c r="C137" s="268"/>
      <c r="D137" s="268"/>
      <c r="E137" s="270">
        <v>10000</v>
      </c>
      <c r="F137" s="270">
        <v>10000</v>
      </c>
      <c r="G137" s="269">
        <f>F137/E137*100</f>
        <v>100</v>
      </c>
      <c r="H137" s="268"/>
      <c r="I137" s="268"/>
      <c r="J137" s="268"/>
      <c r="K137" s="268"/>
    </row>
    <row r="138" spans="1:11" ht="22.5" customHeight="1" x14ac:dyDescent="0.25">
      <c r="A138" s="638" t="s">
        <v>12</v>
      </c>
      <c r="B138" s="638"/>
      <c r="C138" s="638"/>
      <c r="D138" s="638"/>
      <c r="E138" s="638"/>
      <c r="F138" s="638"/>
      <c r="G138" s="638"/>
      <c r="H138" s="638"/>
      <c r="I138" s="638"/>
      <c r="J138" s="638"/>
      <c r="K138" s="638"/>
    </row>
    <row r="139" spans="1:11" s="38" customFormat="1" ht="210" customHeight="1" x14ac:dyDescent="0.25">
      <c r="A139" s="17">
        <v>33</v>
      </c>
      <c r="B139" s="18" t="s">
        <v>36</v>
      </c>
      <c r="C139" s="17" t="s">
        <v>14</v>
      </c>
      <c r="D139" s="17" t="s">
        <v>15</v>
      </c>
      <c r="E139" s="45">
        <f>E140</f>
        <v>10343</v>
      </c>
      <c r="F139" s="45">
        <v>10000</v>
      </c>
      <c r="G139" s="30">
        <f t="shared" ref="G139:G144" si="7">F139/E139*100</f>
        <v>96.683747462051628</v>
      </c>
      <c r="H139" s="47">
        <v>100</v>
      </c>
      <c r="I139" s="17"/>
      <c r="J139" s="23" t="s">
        <v>351</v>
      </c>
      <c r="K139" s="17"/>
    </row>
    <row r="140" spans="1:11" s="263" customFormat="1" ht="19.5" customHeight="1" x14ac:dyDescent="0.25">
      <c r="A140" s="22"/>
      <c r="B140" s="24" t="s">
        <v>13</v>
      </c>
      <c r="C140" s="22"/>
      <c r="D140" s="22"/>
      <c r="E140" s="35">
        <v>10343</v>
      </c>
      <c r="F140" s="270">
        <v>10000</v>
      </c>
      <c r="G140" s="269">
        <f t="shared" si="7"/>
        <v>96.683747462051628</v>
      </c>
      <c r="H140" s="274"/>
      <c r="I140" s="22"/>
      <c r="J140" s="22"/>
      <c r="K140" s="22"/>
    </row>
    <row r="141" spans="1:11" s="38" customFormat="1" ht="114" customHeight="1" x14ac:dyDescent="0.25">
      <c r="A141" s="17">
        <v>34</v>
      </c>
      <c r="B141" s="18" t="s">
        <v>37</v>
      </c>
      <c r="C141" s="17" t="s">
        <v>14</v>
      </c>
      <c r="D141" s="17" t="s">
        <v>16</v>
      </c>
      <c r="E141" s="45">
        <f>E142</f>
        <v>10000</v>
      </c>
      <c r="F141" s="45">
        <f>F142</f>
        <v>10000</v>
      </c>
      <c r="G141" s="30">
        <f t="shared" si="7"/>
        <v>100</v>
      </c>
      <c r="H141" s="47">
        <v>100</v>
      </c>
      <c r="I141" s="17"/>
      <c r="J141" s="23" t="s">
        <v>351</v>
      </c>
      <c r="K141" s="17"/>
    </row>
    <row r="142" spans="1:11" s="263" customFormat="1" ht="16.5" customHeight="1" x14ac:dyDescent="0.25">
      <c r="A142" s="22"/>
      <c r="B142" s="24" t="s">
        <v>13</v>
      </c>
      <c r="C142" s="22"/>
      <c r="D142" s="22"/>
      <c r="E142" s="35">
        <v>10000</v>
      </c>
      <c r="F142" s="35">
        <v>10000</v>
      </c>
      <c r="G142" s="269">
        <f t="shared" si="7"/>
        <v>100</v>
      </c>
      <c r="H142" s="274"/>
      <c r="I142" s="22"/>
      <c r="J142" s="22"/>
      <c r="K142" s="22"/>
    </row>
    <row r="143" spans="1:11" ht="19.5" customHeight="1" x14ac:dyDescent="0.25">
      <c r="A143" s="17"/>
      <c r="B143" s="28" t="s">
        <v>54</v>
      </c>
      <c r="C143" s="17"/>
      <c r="D143" s="17"/>
      <c r="E143" s="34">
        <f>E140+E142</f>
        <v>20343</v>
      </c>
      <c r="F143" s="34">
        <f>F140+F142</f>
        <v>20000</v>
      </c>
      <c r="G143" s="43">
        <f t="shared" si="7"/>
        <v>98.313916334857197</v>
      </c>
      <c r="H143" s="275"/>
      <c r="I143" s="17"/>
      <c r="J143" s="17"/>
      <c r="K143" s="17"/>
    </row>
    <row r="144" spans="1:11" s="263" customFormat="1" ht="19.5" customHeight="1" x14ac:dyDescent="0.25">
      <c r="A144" s="22"/>
      <c r="B144" s="24" t="s">
        <v>13</v>
      </c>
      <c r="C144" s="22"/>
      <c r="D144" s="22"/>
      <c r="E144" s="35">
        <f>E142+E140</f>
        <v>20343</v>
      </c>
      <c r="F144" s="35">
        <f>F142+F140</f>
        <v>20000</v>
      </c>
      <c r="G144" s="269">
        <f t="shared" si="7"/>
        <v>98.313916334857197</v>
      </c>
      <c r="H144" s="25"/>
      <c r="I144" s="22"/>
      <c r="J144" s="22"/>
      <c r="K144" s="22"/>
    </row>
    <row r="145" spans="1:11" ht="19.5" customHeight="1" x14ac:dyDescent="0.25">
      <c r="A145" s="638" t="s">
        <v>20</v>
      </c>
      <c r="B145" s="638"/>
      <c r="C145" s="638"/>
      <c r="D145" s="638"/>
      <c r="E145" s="638"/>
      <c r="F145" s="638"/>
      <c r="G145" s="638"/>
      <c r="H145" s="638"/>
      <c r="I145" s="638"/>
      <c r="J145" s="638"/>
      <c r="K145" s="638"/>
    </row>
    <row r="146" spans="1:11" s="38" customFormat="1" ht="83.25" customHeight="1" x14ac:dyDescent="0.25">
      <c r="A146" s="17">
        <v>35</v>
      </c>
      <c r="B146" s="18" t="s">
        <v>286</v>
      </c>
      <c r="C146" s="17" t="s">
        <v>287</v>
      </c>
      <c r="D146" s="17" t="s">
        <v>16</v>
      </c>
      <c r="E146" s="45">
        <f>E147</f>
        <v>655139</v>
      </c>
      <c r="F146" s="45">
        <f>F147</f>
        <v>650051.14</v>
      </c>
      <c r="G146" s="30">
        <f>F146/E146*100</f>
        <v>99.223392287743522</v>
      </c>
      <c r="H146" s="47">
        <v>100</v>
      </c>
      <c r="I146" s="17"/>
      <c r="J146" s="23" t="s">
        <v>351</v>
      </c>
      <c r="K146" s="17"/>
    </row>
    <row r="147" spans="1:11" s="263" customFormat="1" ht="19.5" customHeight="1" x14ac:dyDescent="0.25">
      <c r="A147" s="22"/>
      <c r="B147" s="24" t="s">
        <v>27</v>
      </c>
      <c r="C147" s="22"/>
      <c r="D147" s="22"/>
      <c r="E147" s="35">
        <f>E148+E149+E150</f>
        <v>655139</v>
      </c>
      <c r="F147" s="35">
        <f>F148+F149+F150</f>
        <v>650051.14</v>
      </c>
      <c r="G147" s="269">
        <f>F147/E147*100</f>
        <v>99.223392287743522</v>
      </c>
      <c r="H147" s="274"/>
      <c r="I147" s="22"/>
      <c r="J147" s="22"/>
      <c r="K147" s="22"/>
    </row>
    <row r="148" spans="1:11" s="276" customFormat="1" ht="64.5" customHeight="1" x14ac:dyDescent="0.25">
      <c r="A148" s="17"/>
      <c r="B148" s="18" t="s">
        <v>29</v>
      </c>
      <c r="C148" s="17"/>
      <c r="D148" s="17"/>
      <c r="E148" s="33">
        <v>5000</v>
      </c>
      <c r="F148" s="33"/>
      <c r="G148" s="30">
        <f t="shared" ref="G148:G150" si="8">F148/E148*100</f>
        <v>0</v>
      </c>
      <c r="H148" s="47"/>
      <c r="I148" s="23" t="s">
        <v>531</v>
      </c>
      <c r="J148" s="17"/>
      <c r="K148" s="17"/>
    </row>
    <row r="149" spans="1:11" s="276" customFormat="1" ht="19.5" customHeight="1" x14ac:dyDescent="0.25">
      <c r="A149" s="17"/>
      <c r="B149" s="18" t="s">
        <v>31</v>
      </c>
      <c r="C149" s="17"/>
      <c r="D149" s="17"/>
      <c r="E149" s="33">
        <v>352448</v>
      </c>
      <c r="F149" s="33">
        <v>352400.55</v>
      </c>
      <c r="G149" s="30">
        <f t="shared" si="8"/>
        <v>99.986537021064095</v>
      </c>
      <c r="H149" s="47"/>
      <c r="I149" s="17"/>
      <c r="J149" s="17"/>
      <c r="K149" s="17"/>
    </row>
    <row r="150" spans="1:11" s="276" customFormat="1" ht="19.5" customHeight="1" x14ac:dyDescent="0.25">
      <c r="A150" s="17"/>
      <c r="B150" s="18" t="s">
        <v>32</v>
      </c>
      <c r="C150" s="17"/>
      <c r="D150" s="17"/>
      <c r="E150" s="33">
        <v>297691</v>
      </c>
      <c r="F150" s="33">
        <v>297650.59000000003</v>
      </c>
      <c r="G150" s="30">
        <f t="shared" si="8"/>
        <v>99.986425521765867</v>
      </c>
      <c r="H150" s="47"/>
      <c r="I150" s="17"/>
      <c r="J150" s="17"/>
      <c r="K150" s="17"/>
    </row>
    <row r="151" spans="1:11" ht="19.5" customHeight="1" x14ac:dyDescent="0.25">
      <c r="A151" s="17"/>
      <c r="B151" s="28" t="s">
        <v>54</v>
      </c>
      <c r="C151" s="17"/>
      <c r="D151" s="17"/>
      <c r="E151" s="20">
        <f>E152</f>
        <v>655139</v>
      </c>
      <c r="F151" s="20">
        <f>F152</f>
        <v>650051.14</v>
      </c>
      <c r="G151" s="20"/>
      <c r="H151" s="27"/>
      <c r="I151" s="17"/>
      <c r="J151" s="17"/>
      <c r="K151" s="17"/>
    </row>
    <row r="152" spans="1:11" s="263" customFormat="1" ht="19.5" customHeight="1" x14ac:dyDescent="0.25">
      <c r="A152" s="22"/>
      <c r="B152" s="24" t="s">
        <v>22</v>
      </c>
      <c r="C152" s="22"/>
      <c r="D152" s="22"/>
      <c r="E152" s="117">
        <f>E147</f>
        <v>655139</v>
      </c>
      <c r="F152" s="117">
        <f>F147</f>
        <v>650051.14</v>
      </c>
      <c r="G152" s="269">
        <f>F152/E152*100</f>
        <v>99.223392287743522</v>
      </c>
      <c r="H152" s="25"/>
      <c r="I152" s="22"/>
      <c r="J152" s="22"/>
      <c r="K152" s="22"/>
    </row>
    <row r="153" spans="1:11" ht="19.5" customHeight="1" x14ac:dyDescent="0.25">
      <c r="A153" s="638" t="s">
        <v>23</v>
      </c>
      <c r="B153" s="638"/>
      <c r="C153" s="638"/>
      <c r="D153" s="638"/>
      <c r="E153" s="638"/>
      <c r="F153" s="638"/>
      <c r="G153" s="638"/>
      <c r="H153" s="638"/>
      <c r="I153" s="638"/>
      <c r="J153" s="638"/>
      <c r="K153" s="638"/>
    </row>
    <row r="154" spans="1:11" s="38" customFormat="1" ht="96.75" customHeight="1" x14ac:dyDescent="0.25">
      <c r="A154" s="17">
        <v>36</v>
      </c>
      <c r="B154" s="18" t="s">
        <v>288</v>
      </c>
      <c r="C154" s="17" t="s">
        <v>17</v>
      </c>
      <c r="D154" s="17" t="s">
        <v>15</v>
      </c>
      <c r="E154" s="17" t="s">
        <v>18</v>
      </c>
      <c r="F154" s="20">
        <v>0</v>
      </c>
      <c r="G154" s="17"/>
      <c r="H154" s="27">
        <v>100</v>
      </c>
      <c r="I154" s="17"/>
      <c r="J154" s="23" t="s">
        <v>351</v>
      </c>
      <c r="K154" s="18"/>
    </row>
    <row r="155" spans="1:11" ht="19.5" customHeight="1" x14ac:dyDescent="0.25">
      <c r="A155" s="17"/>
      <c r="B155" s="24" t="s">
        <v>19</v>
      </c>
      <c r="C155" s="17"/>
      <c r="D155" s="17"/>
      <c r="E155" s="17"/>
      <c r="F155" s="17"/>
      <c r="G155" s="17"/>
      <c r="H155" s="27"/>
      <c r="I155" s="17"/>
      <c r="J155" s="17"/>
      <c r="K155" s="17"/>
    </row>
    <row r="156" spans="1:11" ht="19.5" customHeight="1" x14ac:dyDescent="0.25">
      <c r="A156" s="17"/>
      <c r="B156" s="28" t="s">
        <v>54</v>
      </c>
      <c r="C156" s="17"/>
      <c r="D156" s="17"/>
      <c r="E156" s="17"/>
      <c r="F156" s="17"/>
      <c r="G156" s="17"/>
      <c r="H156" s="27"/>
      <c r="I156" s="17"/>
      <c r="J156" s="17"/>
      <c r="K156" s="17"/>
    </row>
    <row r="157" spans="1:11" ht="19.5" customHeight="1" x14ac:dyDescent="0.25">
      <c r="A157" s="17"/>
      <c r="B157" s="24" t="s">
        <v>19</v>
      </c>
      <c r="C157" s="17"/>
      <c r="D157" s="17"/>
      <c r="E157" s="17"/>
      <c r="F157" s="17"/>
      <c r="G157" s="17"/>
      <c r="H157" s="27"/>
      <c r="I157" s="17"/>
      <c r="J157" s="17"/>
      <c r="K157" s="17"/>
    </row>
    <row r="158" spans="1:11" ht="35.25" customHeight="1" x14ac:dyDescent="0.25">
      <c r="A158" s="638" t="s">
        <v>24</v>
      </c>
      <c r="B158" s="638"/>
      <c r="C158" s="638"/>
      <c r="D158" s="638"/>
      <c r="E158" s="638"/>
      <c r="F158" s="638"/>
      <c r="G158" s="638"/>
      <c r="H158" s="638"/>
      <c r="I158" s="638"/>
      <c r="J158" s="638"/>
      <c r="K158" s="638"/>
    </row>
    <row r="159" spans="1:11" s="38" customFormat="1" ht="87" customHeight="1" x14ac:dyDescent="0.25">
      <c r="A159" s="10">
        <v>37</v>
      </c>
      <c r="B159" s="18" t="s">
        <v>38</v>
      </c>
      <c r="C159" s="17" t="s">
        <v>14</v>
      </c>
      <c r="D159" s="17" t="s">
        <v>16</v>
      </c>
      <c r="E159" s="45">
        <f>E160</f>
        <v>25200</v>
      </c>
      <c r="F159" s="45">
        <f>F160</f>
        <v>25200</v>
      </c>
      <c r="G159" s="30">
        <f>F159/E159*100</f>
        <v>100</v>
      </c>
      <c r="H159" s="27">
        <v>100</v>
      </c>
      <c r="I159" s="53"/>
      <c r="J159" s="23" t="s">
        <v>351</v>
      </c>
      <c r="K159" s="53"/>
    </row>
    <row r="160" spans="1:11" s="263" customFormat="1" ht="18" customHeight="1" x14ac:dyDescent="0.25">
      <c r="A160" s="277"/>
      <c r="B160" s="24" t="s">
        <v>13</v>
      </c>
      <c r="C160" s="278"/>
      <c r="D160" s="278"/>
      <c r="E160" s="35">
        <v>25200</v>
      </c>
      <c r="F160" s="35">
        <v>25200</v>
      </c>
      <c r="G160" s="269">
        <f>F160/E160*100</f>
        <v>100</v>
      </c>
      <c r="H160" s="25"/>
      <c r="I160" s="279"/>
      <c r="J160" s="279"/>
      <c r="K160" s="279"/>
    </row>
    <row r="161" spans="1:11" ht="18" customHeight="1" x14ac:dyDescent="0.25">
      <c r="A161" s="10"/>
      <c r="B161" s="28" t="s">
        <v>54</v>
      </c>
      <c r="C161" s="12"/>
      <c r="D161" s="12"/>
      <c r="E161" s="34">
        <f>E162</f>
        <v>25200</v>
      </c>
      <c r="F161" s="34">
        <f>F162</f>
        <v>25200</v>
      </c>
      <c r="G161" s="43">
        <f>F161/E161*100</f>
        <v>100</v>
      </c>
      <c r="H161" s="13"/>
      <c r="I161" s="14"/>
      <c r="J161" s="14"/>
      <c r="K161" s="14"/>
    </row>
    <row r="162" spans="1:11" s="263" customFormat="1" ht="18" customHeight="1" x14ac:dyDescent="0.25">
      <c r="A162" s="277"/>
      <c r="B162" s="24" t="s">
        <v>13</v>
      </c>
      <c r="C162" s="278"/>
      <c r="D162" s="278"/>
      <c r="E162" s="35">
        <v>25200</v>
      </c>
      <c r="F162" s="35">
        <v>25200</v>
      </c>
      <c r="G162" s="269">
        <f>F162/E162*100</f>
        <v>100</v>
      </c>
      <c r="H162" s="280"/>
      <c r="I162" s="279"/>
      <c r="J162" s="279"/>
      <c r="K162" s="279"/>
    </row>
    <row r="163" spans="1:11" ht="19.5" customHeight="1" x14ac:dyDescent="0.25">
      <c r="A163" s="638" t="s">
        <v>25</v>
      </c>
      <c r="B163" s="638"/>
      <c r="C163" s="638"/>
      <c r="D163" s="638"/>
      <c r="E163" s="638"/>
      <c r="F163" s="638"/>
      <c r="G163" s="638"/>
      <c r="H163" s="638"/>
      <c r="I163" s="638"/>
      <c r="J163" s="638"/>
      <c r="K163" s="638"/>
    </row>
    <row r="164" spans="1:11" ht="177" customHeight="1" x14ac:dyDescent="0.25">
      <c r="A164" s="10">
        <v>38</v>
      </c>
      <c r="B164" s="18" t="s">
        <v>39</v>
      </c>
      <c r="C164" s="17" t="s">
        <v>17</v>
      </c>
      <c r="D164" s="17" t="s">
        <v>16</v>
      </c>
      <c r="E164" s="20">
        <f>E165</f>
        <v>50000</v>
      </c>
      <c r="F164" s="20">
        <f>F165</f>
        <v>0</v>
      </c>
      <c r="G164" s="20"/>
      <c r="H164" s="54"/>
      <c r="I164" s="23" t="s">
        <v>532</v>
      </c>
      <c r="J164" s="23" t="s">
        <v>533</v>
      </c>
      <c r="K164" s="23"/>
    </row>
    <row r="165" spans="1:11" s="263" customFormat="1" ht="19.5" customHeight="1" x14ac:dyDescent="0.25">
      <c r="A165" s="277"/>
      <c r="B165" s="24" t="s">
        <v>19</v>
      </c>
      <c r="C165" s="278"/>
      <c r="D165" s="278"/>
      <c r="E165" s="117">
        <v>50000</v>
      </c>
      <c r="F165" s="117">
        <v>0</v>
      </c>
      <c r="G165" s="269">
        <f>F165/E165*100</f>
        <v>0</v>
      </c>
      <c r="H165" s="25"/>
      <c r="I165" s="279"/>
      <c r="J165" s="279"/>
      <c r="K165" s="279"/>
    </row>
    <row r="166" spans="1:11" ht="19.5" customHeight="1" x14ac:dyDescent="0.25">
      <c r="A166" s="10"/>
      <c r="B166" s="28" t="s">
        <v>54</v>
      </c>
      <c r="C166" s="12"/>
      <c r="D166" s="12"/>
      <c r="E166" s="20">
        <f>E167</f>
        <v>50000</v>
      </c>
      <c r="F166" s="20">
        <f>F167</f>
        <v>0</v>
      </c>
      <c r="G166" s="30">
        <f>F166/E166*100</f>
        <v>0</v>
      </c>
      <c r="H166" s="13"/>
      <c r="I166" s="14"/>
      <c r="J166" s="14"/>
      <c r="K166" s="14"/>
    </row>
    <row r="167" spans="1:11" s="263" customFormat="1" ht="19.5" customHeight="1" x14ac:dyDescent="0.25">
      <c r="A167" s="277"/>
      <c r="B167" s="24" t="s">
        <v>19</v>
      </c>
      <c r="C167" s="278"/>
      <c r="D167" s="278"/>
      <c r="E167" s="117">
        <v>50000</v>
      </c>
      <c r="F167" s="117">
        <f>F165</f>
        <v>0</v>
      </c>
      <c r="G167" s="269">
        <f>F167/E167*100</f>
        <v>0</v>
      </c>
      <c r="H167" s="280"/>
      <c r="I167" s="279"/>
      <c r="J167" s="279"/>
      <c r="K167" s="279"/>
    </row>
    <row r="168" spans="1:11" ht="19.5" customHeight="1" x14ac:dyDescent="0.25">
      <c r="A168" s="638" t="s">
        <v>534</v>
      </c>
      <c r="B168" s="638"/>
      <c r="C168" s="638"/>
      <c r="D168" s="638"/>
      <c r="E168" s="638"/>
      <c r="F168" s="638"/>
      <c r="G168" s="638"/>
      <c r="H168" s="638"/>
      <c r="I168" s="638"/>
      <c r="J168" s="638"/>
      <c r="K168" s="638"/>
    </row>
    <row r="169" spans="1:11" s="38" customFormat="1" ht="252.75" customHeight="1" x14ac:dyDescent="0.25">
      <c r="A169" s="10">
        <v>39</v>
      </c>
      <c r="B169" s="18" t="s">
        <v>535</v>
      </c>
      <c r="C169" s="17" t="s">
        <v>21</v>
      </c>
      <c r="D169" s="17">
        <v>2017</v>
      </c>
      <c r="E169" s="33">
        <f>E170</f>
        <v>8000000</v>
      </c>
      <c r="F169" s="33">
        <f>F170</f>
        <v>473362.48</v>
      </c>
      <c r="G169" s="30">
        <f>F169/E169*100</f>
        <v>5.9170309999999997</v>
      </c>
      <c r="H169" s="54"/>
      <c r="I169" s="10" t="s">
        <v>536</v>
      </c>
      <c r="J169" s="23" t="s">
        <v>537</v>
      </c>
      <c r="K169" s="53" t="s">
        <v>538</v>
      </c>
    </row>
    <row r="170" spans="1:11" ht="36" customHeight="1" x14ac:dyDescent="0.25">
      <c r="A170" s="10"/>
      <c r="B170" s="24" t="s">
        <v>539</v>
      </c>
      <c r="C170" s="12"/>
      <c r="D170" s="12"/>
      <c r="E170" s="35">
        <v>8000000</v>
      </c>
      <c r="F170" s="270">
        <v>473362.48</v>
      </c>
      <c r="G170" s="269">
        <f>F170/E170*100</f>
        <v>5.9170309999999997</v>
      </c>
      <c r="H170" s="27"/>
      <c r="I170" s="14"/>
      <c r="J170" s="14"/>
      <c r="K170" s="14"/>
    </row>
    <row r="171" spans="1:11" ht="17.25" customHeight="1" x14ac:dyDescent="0.25">
      <c r="A171" s="10"/>
      <c r="B171" s="28" t="s">
        <v>54</v>
      </c>
      <c r="C171" s="12"/>
      <c r="D171" s="12"/>
      <c r="E171" s="33">
        <f>E172</f>
        <v>8000000</v>
      </c>
      <c r="F171" s="33">
        <f>F172</f>
        <v>473362.48</v>
      </c>
      <c r="G171" s="20"/>
      <c r="H171" s="13"/>
      <c r="I171" s="14"/>
      <c r="J171" s="14"/>
      <c r="K171" s="14"/>
    </row>
    <row r="172" spans="1:11" s="263" customFormat="1" ht="39" customHeight="1" x14ac:dyDescent="0.25">
      <c r="A172" s="277"/>
      <c r="B172" s="24" t="s">
        <v>539</v>
      </c>
      <c r="C172" s="278"/>
      <c r="D172" s="278"/>
      <c r="E172" s="117">
        <f>E170</f>
        <v>8000000</v>
      </c>
      <c r="F172" s="270">
        <f>F170</f>
        <v>473362.48</v>
      </c>
      <c r="G172" s="268">
        <f>F172/E172*100</f>
        <v>5.9170309999999997</v>
      </c>
      <c r="H172" s="280"/>
      <c r="I172" s="279"/>
      <c r="J172" s="279"/>
      <c r="K172" s="279"/>
    </row>
    <row r="173" spans="1:11" ht="17.25" customHeight="1" x14ac:dyDescent="0.25">
      <c r="A173" s="10"/>
      <c r="B173" s="31" t="s">
        <v>73</v>
      </c>
      <c r="C173" s="12"/>
      <c r="D173" s="12"/>
      <c r="E173" s="34">
        <f>E174+E175+E176</f>
        <v>8760682</v>
      </c>
      <c r="F173" s="34">
        <f>F174+F175+F176</f>
        <v>1178613.6200000001</v>
      </c>
      <c r="G173" s="29">
        <f>F173/E173*100</f>
        <v>13.453445976009631</v>
      </c>
      <c r="H173" s="13"/>
      <c r="I173" s="14"/>
      <c r="J173" s="14"/>
      <c r="K173" s="14"/>
    </row>
    <row r="174" spans="1:11" ht="17.25" customHeight="1" x14ac:dyDescent="0.25">
      <c r="A174" s="10"/>
      <c r="B174" s="32" t="s">
        <v>13</v>
      </c>
      <c r="C174" s="12"/>
      <c r="D174" s="12"/>
      <c r="E174" s="35">
        <f>E137+E144+E160</f>
        <v>55543</v>
      </c>
      <c r="F174" s="35">
        <f>F137+F144+F160</f>
        <v>55200</v>
      </c>
      <c r="G174" s="117">
        <f t="shared" ref="G174:G176" si="9">F174/E174*100</f>
        <v>99.382460436058551</v>
      </c>
      <c r="H174" s="13"/>
      <c r="I174" s="14"/>
      <c r="J174" s="14"/>
      <c r="K174" s="14"/>
    </row>
    <row r="175" spans="1:11" ht="17.25" customHeight="1" x14ac:dyDescent="0.25">
      <c r="A175" s="10"/>
      <c r="B175" s="32" t="s">
        <v>22</v>
      </c>
      <c r="C175" s="12"/>
      <c r="D175" s="12"/>
      <c r="E175" s="35">
        <f>E152+E170</f>
        <v>8655139</v>
      </c>
      <c r="F175" s="35">
        <f>F152+F170</f>
        <v>1123413.6200000001</v>
      </c>
      <c r="G175" s="117">
        <f t="shared" si="9"/>
        <v>12.97972938389551</v>
      </c>
      <c r="H175" s="13"/>
      <c r="I175" s="14"/>
      <c r="J175" s="14"/>
      <c r="K175" s="14"/>
    </row>
    <row r="176" spans="1:11" ht="17.25" customHeight="1" x14ac:dyDescent="0.25">
      <c r="A176" s="10"/>
      <c r="B176" s="32" t="s">
        <v>53</v>
      </c>
      <c r="C176" s="12"/>
      <c r="D176" s="12"/>
      <c r="E176" s="35">
        <f>E167</f>
        <v>50000</v>
      </c>
      <c r="F176" s="35">
        <f>F167</f>
        <v>0</v>
      </c>
      <c r="G176" s="117">
        <f t="shared" si="9"/>
        <v>0</v>
      </c>
      <c r="H176" s="13"/>
      <c r="I176" s="14"/>
      <c r="J176" s="14"/>
      <c r="K176" s="14"/>
    </row>
    <row r="177" spans="1:11" ht="22.5" customHeight="1" x14ac:dyDescent="0.25">
      <c r="A177" s="10"/>
      <c r="B177" s="639" t="s">
        <v>306</v>
      </c>
      <c r="C177" s="639"/>
      <c r="D177" s="639"/>
      <c r="E177" s="639"/>
      <c r="F177" s="639"/>
      <c r="G177" s="639"/>
      <c r="H177" s="639"/>
      <c r="I177" s="639"/>
      <c r="J177" s="639"/>
      <c r="K177" s="639"/>
    </row>
    <row r="178" spans="1:11" ht="24.75" customHeight="1" x14ac:dyDescent="0.25">
      <c r="A178" s="638" t="s">
        <v>145</v>
      </c>
      <c r="B178" s="638"/>
      <c r="C178" s="638"/>
      <c r="D178" s="638"/>
      <c r="E178" s="638"/>
      <c r="F178" s="638"/>
      <c r="G178" s="638"/>
      <c r="H178" s="638"/>
      <c r="I178" s="638"/>
      <c r="J178" s="638"/>
      <c r="K178" s="638"/>
    </row>
    <row r="179" spans="1:11" ht="82.5" customHeight="1" x14ac:dyDescent="0.25">
      <c r="A179" s="10">
        <v>40</v>
      </c>
      <c r="B179" s="55" t="s">
        <v>540</v>
      </c>
      <c r="C179" s="17" t="s">
        <v>14</v>
      </c>
      <c r="D179" s="17" t="s">
        <v>16</v>
      </c>
      <c r="E179" s="281">
        <v>10000</v>
      </c>
      <c r="F179" s="281">
        <v>8880</v>
      </c>
      <c r="G179" s="282">
        <f>F179/E179*100</f>
        <v>88.8</v>
      </c>
      <c r="H179" s="57">
        <v>100</v>
      </c>
      <c r="I179" s="14"/>
      <c r="J179" s="23" t="s">
        <v>351</v>
      </c>
      <c r="K179" s="14"/>
    </row>
    <row r="180" spans="1:11" s="263" customFormat="1" ht="21.75" customHeight="1" x14ac:dyDescent="0.25">
      <c r="A180" s="277"/>
      <c r="B180" s="24" t="s">
        <v>13</v>
      </c>
      <c r="C180" s="22"/>
      <c r="D180" s="22"/>
      <c r="E180" s="283">
        <v>10000</v>
      </c>
      <c r="F180" s="283">
        <v>8880</v>
      </c>
      <c r="G180" s="284">
        <f>F180/E180*100</f>
        <v>88.8</v>
      </c>
      <c r="H180" s="285"/>
      <c r="I180" s="279"/>
      <c r="J180" s="279"/>
      <c r="K180" s="279"/>
    </row>
    <row r="181" spans="1:11" ht="48.75" customHeight="1" x14ac:dyDescent="0.25">
      <c r="A181" s="10">
        <v>41</v>
      </c>
      <c r="B181" s="18" t="s">
        <v>146</v>
      </c>
      <c r="C181" s="17" t="s">
        <v>14</v>
      </c>
      <c r="D181" s="17" t="s">
        <v>16</v>
      </c>
      <c r="E181" s="281">
        <v>7000</v>
      </c>
      <c r="F181" s="281">
        <v>7000</v>
      </c>
      <c r="G181" s="282">
        <f>F181/E181*100</f>
        <v>100</v>
      </c>
      <c r="H181" s="57">
        <v>100</v>
      </c>
      <c r="I181" s="17"/>
      <c r="J181" s="23" t="s">
        <v>351</v>
      </c>
      <c r="K181" s="14"/>
    </row>
    <row r="182" spans="1:11" s="263" customFormat="1" ht="21" customHeight="1" x14ac:dyDescent="0.25">
      <c r="A182" s="277"/>
      <c r="B182" s="24" t="s">
        <v>13</v>
      </c>
      <c r="C182" s="22"/>
      <c r="D182" s="22"/>
      <c r="E182" s="283">
        <v>7000</v>
      </c>
      <c r="F182" s="283">
        <v>7000</v>
      </c>
      <c r="G182" s="284">
        <f t="shared" ref="G182:G211" si="10">F182/E182*100</f>
        <v>100</v>
      </c>
      <c r="H182" s="285"/>
      <c r="I182" s="58"/>
      <c r="J182" s="58"/>
      <c r="K182" s="279"/>
    </row>
    <row r="183" spans="1:11" ht="100.5" customHeight="1" x14ac:dyDescent="0.25">
      <c r="A183" s="10">
        <v>42</v>
      </c>
      <c r="B183" s="18" t="s">
        <v>147</v>
      </c>
      <c r="C183" s="17" t="s">
        <v>14</v>
      </c>
      <c r="D183" s="17" t="s">
        <v>45</v>
      </c>
      <c r="E183" s="281">
        <v>29530</v>
      </c>
      <c r="F183" s="281">
        <v>29520</v>
      </c>
      <c r="G183" s="282">
        <f t="shared" si="10"/>
        <v>99.966136132746357</v>
      </c>
      <c r="H183" s="57">
        <v>100</v>
      </c>
      <c r="I183" s="14"/>
      <c r="J183" s="23" t="s">
        <v>380</v>
      </c>
      <c r="K183" s="14"/>
    </row>
    <row r="184" spans="1:11" s="263" customFormat="1" ht="17.25" customHeight="1" x14ac:dyDescent="0.25">
      <c r="A184" s="277"/>
      <c r="B184" s="24" t="s">
        <v>13</v>
      </c>
      <c r="C184" s="22"/>
      <c r="D184" s="22"/>
      <c r="E184" s="283">
        <v>29530</v>
      </c>
      <c r="F184" s="283">
        <v>29520</v>
      </c>
      <c r="G184" s="284">
        <f t="shared" si="10"/>
        <v>99.966136132746357</v>
      </c>
      <c r="H184" s="285"/>
      <c r="I184" s="279"/>
      <c r="J184" s="279"/>
      <c r="K184" s="279"/>
    </row>
    <row r="185" spans="1:11" ht="132.75" customHeight="1" x14ac:dyDescent="0.25">
      <c r="A185" s="10">
        <v>43</v>
      </c>
      <c r="B185" s="18" t="s">
        <v>148</v>
      </c>
      <c r="C185" s="17" t="s">
        <v>149</v>
      </c>
      <c r="D185" s="17" t="s">
        <v>16</v>
      </c>
      <c r="E185" s="281">
        <v>30000</v>
      </c>
      <c r="F185" s="281">
        <v>29971.29</v>
      </c>
      <c r="G185" s="282">
        <f t="shared" si="10"/>
        <v>99.904300000000006</v>
      </c>
      <c r="H185" s="57">
        <v>100</v>
      </c>
      <c r="I185" s="529">
        <f>E185+E187+E189+E191+E193+E195+E200+E202+E204+E206+E208+E222+E224+E226+E228+E230+E232+E234+E236+E238+E240</f>
        <v>3580940</v>
      </c>
      <c r="J185" s="529">
        <f>F185+F187+F189+F191+F193+F195+F200+F202+F204+F206+F208+F222+F224+F226+F228+F230+F232+F234+F236+F238+F240</f>
        <v>3767324.92</v>
      </c>
      <c r="K185" s="14"/>
    </row>
    <row r="186" spans="1:11" s="263" customFormat="1" ht="17.25" customHeight="1" x14ac:dyDescent="0.25">
      <c r="A186" s="277"/>
      <c r="B186" s="24" t="s">
        <v>13</v>
      </c>
      <c r="C186" s="22"/>
      <c r="D186" s="22"/>
      <c r="E186" s="283">
        <v>30000</v>
      </c>
      <c r="F186" s="283">
        <v>29971.29</v>
      </c>
      <c r="G186" s="284">
        <f t="shared" si="10"/>
        <v>99.904300000000006</v>
      </c>
      <c r="H186" s="285"/>
      <c r="I186" s="279"/>
      <c r="J186" s="279"/>
      <c r="K186" s="279"/>
    </row>
    <row r="187" spans="1:11" ht="128.25" customHeight="1" x14ac:dyDescent="0.25">
      <c r="A187" s="10">
        <v>44</v>
      </c>
      <c r="B187" s="18" t="s">
        <v>150</v>
      </c>
      <c r="C187" s="17" t="s">
        <v>149</v>
      </c>
      <c r="D187" s="17" t="s">
        <v>175</v>
      </c>
      <c r="E187" s="281">
        <v>30000</v>
      </c>
      <c r="F187" s="281">
        <v>30000</v>
      </c>
      <c r="G187" s="282">
        <f t="shared" si="10"/>
        <v>100</v>
      </c>
      <c r="H187" s="57">
        <v>100</v>
      </c>
      <c r="I187" s="14"/>
      <c r="J187" s="23" t="s">
        <v>417</v>
      </c>
      <c r="K187" s="14"/>
    </row>
    <row r="188" spans="1:11" s="263" customFormat="1" ht="17.25" customHeight="1" x14ac:dyDescent="0.25">
      <c r="A188" s="277"/>
      <c r="B188" s="24" t="s">
        <v>13</v>
      </c>
      <c r="C188" s="22"/>
      <c r="D188" s="22"/>
      <c r="E188" s="283">
        <v>30000</v>
      </c>
      <c r="F188" s="283">
        <v>30000</v>
      </c>
      <c r="G188" s="284">
        <f t="shared" si="10"/>
        <v>100</v>
      </c>
      <c r="H188" s="285"/>
      <c r="I188" s="279"/>
      <c r="J188" s="279"/>
      <c r="K188" s="279"/>
    </row>
    <row r="189" spans="1:11" ht="163.5" customHeight="1" x14ac:dyDescent="0.25">
      <c r="A189" s="10">
        <v>45</v>
      </c>
      <c r="B189" s="18" t="s">
        <v>151</v>
      </c>
      <c r="C189" s="17" t="s">
        <v>149</v>
      </c>
      <c r="D189" s="17" t="s">
        <v>16</v>
      </c>
      <c r="E189" s="281">
        <v>28040</v>
      </c>
      <c r="F189" s="281">
        <v>28036.959999999999</v>
      </c>
      <c r="G189" s="282">
        <f t="shared" si="10"/>
        <v>99.989158345221114</v>
      </c>
      <c r="H189" s="57">
        <v>100</v>
      </c>
      <c r="I189" s="14"/>
      <c r="J189" s="23" t="s">
        <v>351</v>
      </c>
      <c r="K189" s="14"/>
    </row>
    <row r="190" spans="1:11" s="263" customFormat="1" ht="20.25" customHeight="1" x14ac:dyDescent="0.25">
      <c r="A190" s="277"/>
      <c r="B190" s="24" t="s">
        <v>13</v>
      </c>
      <c r="C190" s="22"/>
      <c r="D190" s="22"/>
      <c r="E190" s="283">
        <v>28040</v>
      </c>
      <c r="F190" s="283">
        <v>28036.959999999999</v>
      </c>
      <c r="G190" s="284">
        <f t="shared" si="10"/>
        <v>99.989158345221114</v>
      </c>
      <c r="H190" s="285"/>
      <c r="I190" s="279"/>
      <c r="J190" s="266"/>
      <c r="K190" s="279"/>
    </row>
    <row r="191" spans="1:11" ht="132" customHeight="1" x14ac:dyDescent="0.25">
      <c r="A191" s="10">
        <v>46</v>
      </c>
      <c r="B191" s="18" t="s">
        <v>152</v>
      </c>
      <c r="C191" s="17" t="s">
        <v>149</v>
      </c>
      <c r="D191" s="17" t="s">
        <v>16</v>
      </c>
      <c r="E191" s="281">
        <v>20000</v>
      </c>
      <c r="F191" s="281">
        <v>19998.89</v>
      </c>
      <c r="G191" s="282">
        <f t="shared" si="10"/>
        <v>99.994450000000001</v>
      </c>
      <c r="H191" s="57">
        <v>100</v>
      </c>
      <c r="I191" s="14"/>
      <c r="J191" s="23" t="s">
        <v>351</v>
      </c>
      <c r="K191" s="14"/>
    </row>
    <row r="192" spans="1:11" s="263" customFormat="1" ht="17.25" customHeight="1" x14ac:dyDescent="0.25">
      <c r="A192" s="277"/>
      <c r="B192" s="24" t="s">
        <v>13</v>
      </c>
      <c r="C192" s="22"/>
      <c r="D192" s="22"/>
      <c r="E192" s="283">
        <v>20000</v>
      </c>
      <c r="F192" s="283">
        <v>19998.89</v>
      </c>
      <c r="G192" s="284">
        <f t="shared" si="10"/>
        <v>99.994450000000001</v>
      </c>
      <c r="H192" s="285"/>
      <c r="I192" s="279"/>
      <c r="J192" s="266"/>
      <c r="K192" s="279"/>
    </row>
    <row r="193" spans="1:11" ht="97.5" customHeight="1" x14ac:dyDescent="0.25">
      <c r="A193" s="10">
        <v>47</v>
      </c>
      <c r="B193" s="18" t="s">
        <v>153</v>
      </c>
      <c r="C193" s="17" t="s">
        <v>149</v>
      </c>
      <c r="D193" s="17" t="s">
        <v>177</v>
      </c>
      <c r="E193" s="281">
        <v>5000</v>
      </c>
      <c r="F193" s="281">
        <v>4996.62</v>
      </c>
      <c r="G193" s="282">
        <f t="shared" si="10"/>
        <v>99.932400000000001</v>
      </c>
      <c r="H193" s="57">
        <v>100</v>
      </c>
      <c r="I193" s="14"/>
      <c r="J193" s="23" t="s">
        <v>366</v>
      </c>
      <c r="K193" s="14"/>
    </row>
    <row r="194" spans="1:11" s="263" customFormat="1" ht="17.25" customHeight="1" x14ac:dyDescent="0.25">
      <c r="A194" s="277"/>
      <c r="B194" s="24" t="s">
        <v>13</v>
      </c>
      <c r="C194" s="22"/>
      <c r="D194" s="22"/>
      <c r="E194" s="283">
        <v>5000</v>
      </c>
      <c r="F194" s="283">
        <v>4996.62</v>
      </c>
      <c r="G194" s="284">
        <f t="shared" si="10"/>
        <v>99.932400000000001</v>
      </c>
      <c r="H194" s="285"/>
      <c r="I194" s="279"/>
      <c r="J194" s="279"/>
      <c r="K194" s="279"/>
    </row>
    <row r="195" spans="1:11" ht="66.75" customHeight="1" x14ac:dyDescent="0.25">
      <c r="A195" s="10">
        <v>48</v>
      </c>
      <c r="B195" s="18" t="s">
        <v>154</v>
      </c>
      <c r="C195" s="17" t="s">
        <v>149</v>
      </c>
      <c r="D195" s="17" t="s">
        <v>16</v>
      </c>
      <c r="E195" s="281">
        <v>364500</v>
      </c>
      <c r="F195" s="281">
        <v>364500</v>
      </c>
      <c r="G195" s="282">
        <f t="shared" si="10"/>
        <v>100</v>
      </c>
      <c r="H195" s="57">
        <v>100</v>
      </c>
      <c r="I195" s="14"/>
      <c r="J195" s="23" t="s">
        <v>351</v>
      </c>
      <c r="K195" s="14"/>
    </row>
    <row r="196" spans="1:11" s="263" customFormat="1" ht="17.25" customHeight="1" x14ac:dyDescent="0.25">
      <c r="A196" s="277"/>
      <c r="B196" s="24" t="s">
        <v>13</v>
      </c>
      <c r="C196" s="22"/>
      <c r="D196" s="22"/>
      <c r="E196" s="283">
        <v>364500</v>
      </c>
      <c r="F196" s="283">
        <v>364500</v>
      </c>
      <c r="G196" s="284">
        <f t="shared" si="10"/>
        <v>100</v>
      </c>
      <c r="H196" s="285"/>
      <c r="I196" s="279"/>
      <c r="J196" s="279"/>
      <c r="K196" s="279"/>
    </row>
    <row r="197" spans="1:11" ht="17.25" customHeight="1" x14ac:dyDescent="0.25">
      <c r="A197" s="10"/>
      <c r="B197" s="18" t="s">
        <v>155</v>
      </c>
      <c r="C197" s="10"/>
      <c r="D197" s="10"/>
      <c r="E197" s="286"/>
      <c r="F197" s="281"/>
      <c r="G197" s="282"/>
      <c r="H197" s="57"/>
      <c r="I197" s="14"/>
      <c r="J197" s="14"/>
      <c r="K197" s="14"/>
    </row>
    <row r="198" spans="1:11" ht="53.25" customHeight="1" x14ac:dyDescent="0.25">
      <c r="A198" s="10"/>
      <c r="B198" s="18" t="s">
        <v>156</v>
      </c>
      <c r="C198" s="17"/>
      <c r="D198" s="17"/>
      <c r="E198" s="281">
        <v>20000</v>
      </c>
      <c r="F198" s="281">
        <v>20000</v>
      </c>
      <c r="G198" s="282">
        <f t="shared" si="10"/>
        <v>100</v>
      </c>
      <c r="H198" s="57"/>
      <c r="I198" s="14"/>
      <c r="J198" s="14"/>
      <c r="K198" s="14"/>
    </row>
    <row r="199" spans="1:11" ht="84" customHeight="1" x14ac:dyDescent="0.25">
      <c r="A199" s="10"/>
      <c r="B199" s="18" t="s">
        <v>157</v>
      </c>
      <c r="C199" s="17"/>
      <c r="D199" s="17"/>
      <c r="E199" s="281">
        <v>344500</v>
      </c>
      <c r="F199" s="281">
        <v>344500</v>
      </c>
      <c r="G199" s="282">
        <f t="shared" si="10"/>
        <v>100</v>
      </c>
      <c r="H199" s="57"/>
      <c r="I199" s="14"/>
      <c r="J199" s="14"/>
      <c r="K199" s="14"/>
    </row>
    <row r="200" spans="1:11" ht="64.5" customHeight="1" x14ac:dyDescent="0.25">
      <c r="A200" s="10">
        <v>49</v>
      </c>
      <c r="B200" s="18" t="s">
        <v>158</v>
      </c>
      <c r="C200" s="17" t="s">
        <v>149</v>
      </c>
      <c r="D200" s="17" t="s">
        <v>57</v>
      </c>
      <c r="E200" s="281">
        <v>30000</v>
      </c>
      <c r="F200" s="281">
        <v>30000</v>
      </c>
      <c r="G200" s="282">
        <f t="shared" si="10"/>
        <v>100</v>
      </c>
      <c r="H200" s="57">
        <v>100</v>
      </c>
      <c r="I200" s="14"/>
      <c r="J200" s="23" t="s">
        <v>522</v>
      </c>
      <c r="K200" s="14"/>
    </row>
    <row r="201" spans="1:11" s="263" customFormat="1" ht="17.25" customHeight="1" x14ac:dyDescent="0.25">
      <c r="A201" s="277"/>
      <c r="B201" s="24" t="s">
        <v>13</v>
      </c>
      <c r="C201" s="22"/>
      <c r="D201" s="22"/>
      <c r="E201" s="283">
        <v>30000</v>
      </c>
      <c r="F201" s="283">
        <v>30000</v>
      </c>
      <c r="G201" s="284">
        <f t="shared" si="10"/>
        <v>100</v>
      </c>
      <c r="H201" s="285"/>
      <c r="I201" s="279"/>
      <c r="J201" s="279"/>
      <c r="K201" s="279"/>
    </row>
    <row r="202" spans="1:11" ht="78.75" customHeight="1" x14ac:dyDescent="0.25">
      <c r="A202" s="10">
        <v>50</v>
      </c>
      <c r="B202" s="18" t="s">
        <v>159</v>
      </c>
      <c r="C202" s="17" t="s">
        <v>149</v>
      </c>
      <c r="D202" s="17" t="s">
        <v>16</v>
      </c>
      <c r="E202" s="281">
        <v>150102.79999999999</v>
      </c>
      <c r="F202" s="281">
        <v>150102.79999999999</v>
      </c>
      <c r="G202" s="282">
        <f t="shared" si="10"/>
        <v>100</v>
      </c>
      <c r="H202" s="57">
        <v>100</v>
      </c>
      <c r="I202" s="14"/>
      <c r="J202" s="23" t="s">
        <v>351</v>
      </c>
      <c r="K202" s="14"/>
    </row>
    <row r="203" spans="1:11" s="263" customFormat="1" ht="17.25" customHeight="1" x14ac:dyDescent="0.25">
      <c r="A203" s="277"/>
      <c r="B203" s="24" t="s">
        <v>13</v>
      </c>
      <c r="C203" s="277"/>
      <c r="D203" s="22"/>
      <c r="E203" s="283">
        <v>150102.79999999999</v>
      </c>
      <c r="F203" s="283">
        <v>150102.79999999999</v>
      </c>
      <c r="G203" s="284">
        <f t="shared" si="10"/>
        <v>100</v>
      </c>
      <c r="H203" s="285"/>
      <c r="I203" s="279"/>
      <c r="J203" s="279"/>
      <c r="K203" s="279"/>
    </row>
    <row r="204" spans="1:11" ht="52.5" customHeight="1" x14ac:dyDescent="0.25">
      <c r="A204" s="10">
        <v>51</v>
      </c>
      <c r="B204" s="18" t="s">
        <v>160</v>
      </c>
      <c r="C204" s="17" t="s">
        <v>149</v>
      </c>
      <c r="D204" s="17" t="s">
        <v>175</v>
      </c>
      <c r="E204" s="281">
        <v>130000</v>
      </c>
      <c r="F204" s="281">
        <v>128528.33</v>
      </c>
      <c r="G204" s="282">
        <f t="shared" si="10"/>
        <v>98.867946153846148</v>
      </c>
      <c r="H204" s="57">
        <v>100</v>
      </c>
      <c r="I204" s="14"/>
      <c r="J204" s="23" t="s">
        <v>417</v>
      </c>
      <c r="K204" s="14"/>
    </row>
    <row r="205" spans="1:11" s="263" customFormat="1" ht="24.75" customHeight="1" x14ac:dyDescent="0.25">
      <c r="A205" s="277"/>
      <c r="B205" s="61" t="s">
        <v>13</v>
      </c>
      <c r="C205" s="22"/>
      <c r="D205" s="22"/>
      <c r="E205" s="283">
        <v>130000</v>
      </c>
      <c r="F205" s="283">
        <v>128528.33</v>
      </c>
      <c r="G205" s="284">
        <f t="shared" si="10"/>
        <v>98.867946153846148</v>
      </c>
      <c r="H205" s="285"/>
      <c r="I205" s="279"/>
      <c r="J205" s="266"/>
      <c r="K205" s="279"/>
    </row>
    <row r="206" spans="1:11" ht="129.75" customHeight="1" x14ac:dyDescent="0.25">
      <c r="A206" s="10">
        <v>52</v>
      </c>
      <c r="B206" s="18" t="s">
        <v>161</v>
      </c>
      <c r="C206" s="17" t="s">
        <v>149</v>
      </c>
      <c r="D206" s="17" t="s">
        <v>175</v>
      </c>
      <c r="E206" s="281">
        <v>20000</v>
      </c>
      <c r="F206" s="281">
        <v>19847.14</v>
      </c>
      <c r="G206" s="282">
        <f t="shared" si="10"/>
        <v>99.235699999999994</v>
      </c>
      <c r="H206" s="57">
        <v>100</v>
      </c>
      <c r="I206" s="14"/>
      <c r="J206" s="23" t="s">
        <v>417</v>
      </c>
      <c r="K206" s="14"/>
    </row>
    <row r="207" spans="1:11" s="263" customFormat="1" ht="17.25" customHeight="1" x14ac:dyDescent="0.25">
      <c r="A207" s="277"/>
      <c r="B207" s="24" t="s">
        <v>13</v>
      </c>
      <c r="C207" s="22"/>
      <c r="D207" s="22"/>
      <c r="E207" s="283">
        <v>20000</v>
      </c>
      <c r="F207" s="283">
        <v>19847.14</v>
      </c>
      <c r="G207" s="284">
        <f t="shared" si="10"/>
        <v>99.235699999999994</v>
      </c>
      <c r="H207" s="285"/>
      <c r="I207" s="279"/>
      <c r="J207" s="279"/>
      <c r="K207" s="279"/>
    </row>
    <row r="208" spans="1:11" ht="144" customHeight="1" x14ac:dyDescent="0.25">
      <c r="A208" s="10">
        <v>53</v>
      </c>
      <c r="B208" s="18" t="s">
        <v>162</v>
      </c>
      <c r="C208" s="17" t="s">
        <v>149</v>
      </c>
      <c r="D208" s="17" t="s">
        <v>16</v>
      </c>
      <c r="E208" s="281">
        <f>E209</f>
        <v>860883</v>
      </c>
      <c r="F208" s="281">
        <f>F209</f>
        <v>860752.81</v>
      </c>
      <c r="G208" s="282">
        <f t="shared" si="10"/>
        <v>99.984877155199953</v>
      </c>
      <c r="H208" s="57">
        <v>100</v>
      </c>
      <c r="I208" s="14"/>
      <c r="J208" s="23" t="s">
        <v>351</v>
      </c>
      <c r="K208" s="14"/>
    </row>
    <row r="209" spans="1:11" s="263" customFormat="1" ht="17.25" customHeight="1" x14ac:dyDescent="0.25">
      <c r="A209" s="277"/>
      <c r="B209" s="24" t="s">
        <v>13</v>
      </c>
      <c r="C209" s="22"/>
      <c r="D209" s="22"/>
      <c r="E209" s="283">
        <f>E211+E214+E218+E220</f>
        <v>860883</v>
      </c>
      <c r="F209" s="283">
        <f>F211+F214+F218+F220</f>
        <v>860752.81</v>
      </c>
      <c r="G209" s="284">
        <f t="shared" si="10"/>
        <v>99.984877155199953</v>
      </c>
      <c r="H209" s="285"/>
      <c r="I209" s="279"/>
      <c r="J209" s="279"/>
      <c r="K209" s="279"/>
    </row>
    <row r="210" spans="1:11" ht="17.25" customHeight="1" x14ac:dyDescent="0.25">
      <c r="A210" s="10"/>
      <c r="B210" s="18" t="s">
        <v>163</v>
      </c>
      <c r="C210" s="17"/>
      <c r="D210" s="17"/>
      <c r="E210" s="281"/>
      <c r="F210" s="281"/>
      <c r="G210" s="282"/>
      <c r="H210" s="57"/>
      <c r="I210" s="14"/>
      <c r="J210" s="14"/>
      <c r="K210" s="14"/>
    </row>
    <row r="211" spans="1:11" ht="17.25" customHeight="1" x14ac:dyDescent="0.25">
      <c r="A211" s="10"/>
      <c r="B211" s="18" t="s">
        <v>164</v>
      </c>
      <c r="C211" s="10"/>
      <c r="D211" s="10"/>
      <c r="E211" s="281">
        <f>E213</f>
        <v>200000</v>
      </c>
      <c r="F211" s="281">
        <v>199869.81</v>
      </c>
      <c r="G211" s="282">
        <f t="shared" si="10"/>
        <v>99.934905000000001</v>
      </c>
      <c r="H211" s="57"/>
      <c r="I211" s="14"/>
      <c r="J211" s="14"/>
      <c r="K211" s="14"/>
    </row>
    <row r="212" spans="1:11" ht="17.25" customHeight="1" x14ac:dyDescent="0.25">
      <c r="A212" s="10"/>
      <c r="B212" s="18" t="s">
        <v>155</v>
      </c>
      <c r="C212" s="17"/>
      <c r="D212" s="17"/>
      <c r="E212" s="281"/>
      <c r="F212" s="281"/>
      <c r="G212" s="282"/>
      <c r="H212" s="57"/>
      <c r="I212" s="14"/>
      <c r="J212" s="14"/>
      <c r="K212" s="14"/>
    </row>
    <row r="213" spans="1:11" ht="51" customHeight="1" x14ac:dyDescent="0.25">
      <c r="A213" s="10"/>
      <c r="B213" s="18" t="s">
        <v>165</v>
      </c>
      <c r="C213" s="62"/>
      <c r="D213" s="62"/>
      <c r="E213" s="281">
        <v>200000</v>
      </c>
      <c r="F213" s="281">
        <v>199869.81</v>
      </c>
      <c r="G213" s="282">
        <f t="shared" ref="G213:G243" si="11">F213/E213*100</f>
        <v>99.934905000000001</v>
      </c>
      <c r="H213" s="57"/>
      <c r="I213" s="14"/>
      <c r="J213" s="14"/>
      <c r="K213" s="14"/>
    </row>
    <row r="214" spans="1:11" ht="17.25" customHeight="1" x14ac:dyDescent="0.25">
      <c r="A214" s="10"/>
      <c r="B214" s="18" t="s">
        <v>166</v>
      </c>
      <c r="C214" s="62"/>
      <c r="D214" s="62"/>
      <c r="E214" s="281">
        <f>E216+E217</f>
        <v>380883</v>
      </c>
      <c r="F214" s="281">
        <f>F216+F217</f>
        <v>380883</v>
      </c>
      <c r="G214" s="282">
        <f t="shared" si="11"/>
        <v>100</v>
      </c>
      <c r="H214" s="57"/>
      <c r="I214" s="14"/>
      <c r="J214" s="14"/>
      <c r="K214" s="14"/>
    </row>
    <row r="215" spans="1:11" ht="17.25" customHeight="1" x14ac:dyDescent="0.25">
      <c r="A215" s="10"/>
      <c r="B215" s="18" t="s">
        <v>155</v>
      </c>
      <c r="C215" s="62"/>
      <c r="D215" s="62"/>
      <c r="E215" s="281"/>
      <c r="F215" s="281"/>
      <c r="G215" s="282"/>
      <c r="H215" s="57"/>
      <c r="I215" s="14"/>
      <c r="J215" s="14"/>
      <c r="K215" s="14"/>
    </row>
    <row r="216" spans="1:11" ht="50.25" customHeight="1" x14ac:dyDescent="0.25">
      <c r="A216" s="10"/>
      <c r="B216" s="18" t="s">
        <v>167</v>
      </c>
      <c r="C216" s="62"/>
      <c r="D216" s="62"/>
      <c r="E216" s="281">
        <v>130000</v>
      </c>
      <c r="F216" s="281">
        <v>131514.22</v>
      </c>
      <c r="G216" s="282">
        <f t="shared" si="11"/>
        <v>101.1647846153846</v>
      </c>
      <c r="H216" s="57"/>
      <c r="I216" s="14"/>
      <c r="J216" s="14"/>
      <c r="K216" s="14"/>
    </row>
    <row r="217" spans="1:11" ht="54.75" customHeight="1" x14ac:dyDescent="0.25">
      <c r="A217" s="10"/>
      <c r="B217" s="18" t="s">
        <v>168</v>
      </c>
      <c r="C217" s="62"/>
      <c r="D217" s="62"/>
      <c r="E217" s="281">
        <v>250883</v>
      </c>
      <c r="F217" s="281">
        <v>249368.78</v>
      </c>
      <c r="G217" s="282">
        <f t="shared" si="11"/>
        <v>99.396443760637425</v>
      </c>
      <c r="H217" s="57"/>
      <c r="I217" s="14"/>
      <c r="J217" s="14"/>
      <c r="K217" s="14"/>
    </row>
    <row r="218" spans="1:11" ht="19.5" customHeight="1" x14ac:dyDescent="0.25">
      <c r="A218" s="10"/>
      <c r="B218" s="18" t="s">
        <v>169</v>
      </c>
      <c r="C218" s="17"/>
      <c r="D218" s="17"/>
      <c r="E218" s="281">
        <f>E219</f>
        <v>100000</v>
      </c>
      <c r="F218" s="281">
        <f>F219</f>
        <v>100000</v>
      </c>
      <c r="G218" s="282">
        <f t="shared" si="11"/>
        <v>100</v>
      </c>
      <c r="H218" s="57"/>
      <c r="I218" s="14"/>
      <c r="J218" s="14"/>
      <c r="K218" s="14"/>
    </row>
    <row r="219" spans="1:11" ht="56.25" customHeight="1" x14ac:dyDescent="0.25">
      <c r="A219" s="10"/>
      <c r="B219" s="18" t="s">
        <v>170</v>
      </c>
      <c r="C219" s="10"/>
      <c r="D219" s="10"/>
      <c r="E219" s="281">
        <v>100000</v>
      </c>
      <c r="F219" s="281">
        <v>100000</v>
      </c>
      <c r="G219" s="282">
        <f t="shared" si="11"/>
        <v>100</v>
      </c>
      <c r="H219" s="57"/>
      <c r="I219" s="14"/>
      <c r="J219" s="14"/>
      <c r="K219" s="14"/>
    </row>
    <row r="220" spans="1:11" ht="18.75" customHeight="1" x14ac:dyDescent="0.25">
      <c r="A220" s="10"/>
      <c r="B220" s="18" t="s">
        <v>171</v>
      </c>
      <c r="C220" s="10"/>
      <c r="D220" s="10"/>
      <c r="E220" s="281">
        <f>E221</f>
        <v>180000</v>
      </c>
      <c r="F220" s="281">
        <f>F221</f>
        <v>180000</v>
      </c>
      <c r="G220" s="282">
        <f t="shared" si="11"/>
        <v>100</v>
      </c>
      <c r="H220" s="57"/>
      <c r="I220" s="14"/>
      <c r="J220" s="14"/>
      <c r="K220" s="14"/>
    </row>
    <row r="221" spans="1:11" ht="72" customHeight="1" x14ac:dyDescent="0.25">
      <c r="A221" s="10"/>
      <c r="B221" s="18" t="s">
        <v>172</v>
      </c>
      <c r="C221" s="62"/>
      <c r="D221" s="62"/>
      <c r="E221" s="281">
        <v>180000</v>
      </c>
      <c r="F221" s="281">
        <v>180000</v>
      </c>
      <c r="G221" s="282">
        <f t="shared" si="11"/>
        <v>100</v>
      </c>
      <c r="H221" s="57"/>
      <c r="I221" s="14"/>
      <c r="J221" s="14"/>
      <c r="K221" s="14"/>
    </row>
    <row r="222" spans="1:11" ht="95.25" customHeight="1" x14ac:dyDescent="0.25">
      <c r="A222" s="10">
        <v>54</v>
      </c>
      <c r="B222" s="18" t="s">
        <v>173</v>
      </c>
      <c r="C222" s="17" t="s">
        <v>149</v>
      </c>
      <c r="D222" s="17" t="s">
        <v>16</v>
      </c>
      <c r="E222" s="281">
        <v>16673.2</v>
      </c>
      <c r="F222" s="281">
        <v>16673</v>
      </c>
      <c r="G222" s="282">
        <f t="shared" si="11"/>
        <v>99.99880047021567</v>
      </c>
      <c r="H222" s="57">
        <v>100</v>
      </c>
      <c r="I222" s="18"/>
      <c r="J222" s="23" t="s">
        <v>351</v>
      </c>
      <c r="K222" s="18"/>
    </row>
    <row r="223" spans="1:11" s="263" customFormat="1" ht="17.25" customHeight="1" x14ac:dyDescent="0.25">
      <c r="A223" s="277"/>
      <c r="B223" s="26" t="s">
        <v>13</v>
      </c>
      <c r="C223" s="22"/>
      <c r="D223" s="22"/>
      <c r="E223" s="283">
        <v>16673.2</v>
      </c>
      <c r="F223" s="283">
        <v>16673</v>
      </c>
      <c r="G223" s="284">
        <f t="shared" si="11"/>
        <v>99.99880047021567</v>
      </c>
      <c r="H223" s="285"/>
      <c r="I223" s="287"/>
      <c r="J223" s="279"/>
      <c r="K223" s="279"/>
    </row>
    <row r="224" spans="1:11" ht="66" customHeight="1" x14ac:dyDescent="0.25">
      <c r="A224" s="10">
        <v>55</v>
      </c>
      <c r="B224" s="18" t="s">
        <v>174</v>
      </c>
      <c r="C224" s="62" t="s">
        <v>149</v>
      </c>
      <c r="D224" s="17" t="s">
        <v>57</v>
      </c>
      <c r="E224" s="281">
        <v>6000</v>
      </c>
      <c r="F224" s="281">
        <v>6000</v>
      </c>
      <c r="G224" s="282">
        <f t="shared" si="11"/>
        <v>100</v>
      </c>
      <c r="H224" s="57">
        <v>100</v>
      </c>
      <c r="I224" s="53"/>
      <c r="J224" s="23" t="s">
        <v>522</v>
      </c>
      <c r="K224" s="14"/>
    </row>
    <row r="225" spans="1:11" s="263" customFormat="1" ht="17.25" customHeight="1" x14ac:dyDescent="0.25">
      <c r="A225" s="277"/>
      <c r="B225" s="24" t="s">
        <v>13</v>
      </c>
      <c r="C225" s="288"/>
      <c r="D225" s="22"/>
      <c r="E225" s="283">
        <v>6000</v>
      </c>
      <c r="F225" s="283">
        <v>6000</v>
      </c>
      <c r="G225" s="284">
        <f t="shared" si="11"/>
        <v>100</v>
      </c>
      <c r="H225" s="285"/>
      <c r="I225" s="287"/>
      <c r="J225" s="279"/>
      <c r="K225" s="279"/>
    </row>
    <row r="226" spans="1:11" ht="69.75" customHeight="1" x14ac:dyDescent="0.25">
      <c r="A226" s="10">
        <v>56</v>
      </c>
      <c r="B226" s="18" t="s">
        <v>178</v>
      </c>
      <c r="C226" s="62" t="s">
        <v>149</v>
      </c>
      <c r="D226" s="17" t="s">
        <v>16</v>
      </c>
      <c r="E226" s="281">
        <v>10000</v>
      </c>
      <c r="F226" s="281">
        <v>10000</v>
      </c>
      <c r="G226" s="282">
        <f t="shared" si="11"/>
        <v>100</v>
      </c>
      <c r="H226" s="57">
        <v>100</v>
      </c>
      <c r="I226" s="14"/>
      <c r="J226" s="23" t="s">
        <v>351</v>
      </c>
      <c r="K226" s="14"/>
    </row>
    <row r="227" spans="1:11" s="263" customFormat="1" ht="17.25" customHeight="1" x14ac:dyDescent="0.25">
      <c r="A227" s="277"/>
      <c r="B227" s="24" t="s">
        <v>13</v>
      </c>
      <c r="C227" s="288"/>
      <c r="D227" s="22"/>
      <c r="E227" s="283">
        <v>10000</v>
      </c>
      <c r="F227" s="283">
        <v>10000</v>
      </c>
      <c r="G227" s="284">
        <f t="shared" si="11"/>
        <v>100</v>
      </c>
      <c r="H227" s="285"/>
      <c r="I227" s="279"/>
      <c r="J227" s="279"/>
      <c r="K227" s="279"/>
    </row>
    <row r="228" spans="1:11" ht="50.25" customHeight="1" x14ac:dyDescent="0.25">
      <c r="A228" s="10">
        <v>57</v>
      </c>
      <c r="B228" s="18" t="s">
        <v>179</v>
      </c>
      <c r="C228" s="62" t="s">
        <v>149</v>
      </c>
      <c r="D228" s="17" t="s">
        <v>16</v>
      </c>
      <c r="E228" s="281">
        <v>5000</v>
      </c>
      <c r="F228" s="281">
        <v>4957.2</v>
      </c>
      <c r="G228" s="282">
        <f t="shared" si="11"/>
        <v>99.144000000000005</v>
      </c>
      <c r="H228" s="57">
        <v>100</v>
      </c>
      <c r="I228" s="14"/>
      <c r="J228" s="23" t="s">
        <v>351</v>
      </c>
      <c r="K228" s="14"/>
    </row>
    <row r="229" spans="1:11" s="263" customFormat="1" ht="17.25" customHeight="1" x14ac:dyDescent="0.25">
      <c r="A229" s="277"/>
      <c r="B229" s="61" t="s">
        <v>13</v>
      </c>
      <c r="C229" s="288"/>
      <c r="D229" s="22"/>
      <c r="E229" s="283">
        <v>5000</v>
      </c>
      <c r="F229" s="283">
        <v>4957.2</v>
      </c>
      <c r="G229" s="284">
        <f t="shared" si="11"/>
        <v>99.144000000000005</v>
      </c>
      <c r="H229" s="285"/>
      <c r="I229" s="279"/>
      <c r="J229" s="279"/>
      <c r="K229" s="279"/>
    </row>
    <row r="230" spans="1:11" s="294" customFormat="1" ht="50.25" customHeight="1" x14ac:dyDescent="0.25">
      <c r="A230" s="289">
        <v>58</v>
      </c>
      <c r="B230" s="55" t="s">
        <v>541</v>
      </c>
      <c r="C230" s="67" t="s">
        <v>149</v>
      </c>
      <c r="D230" s="68" t="s">
        <v>290</v>
      </c>
      <c r="E230" s="290">
        <v>10000</v>
      </c>
      <c r="F230" s="290">
        <v>9999.36</v>
      </c>
      <c r="G230" s="291">
        <f t="shared" si="11"/>
        <v>99.993600000000001</v>
      </c>
      <c r="H230" s="70">
        <v>100</v>
      </c>
      <c r="I230" s="292"/>
      <c r="J230" s="293" t="s">
        <v>417</v>
      </c>
      <c r="K230" s="292"/>
    </row>
    <row r="231" spans="1:11" s="263" customFormat="1" ht="18.75" customHeight="1" x14ac:dyDescent="0.25">
      <c r="A231" s="277"/>
      <c r="B231" s="61" t="s">
        <v>13</v>
      </c>
      <c r="C231" s="288"/>
      <c r="D231" s="22"/>
      <c r="E231" s="283">
        <v>10000</v>
      </c>
      <c r="F231" s="283">
        <v>9999.36</v>
      </c>
      <c r="G231" s="284">
        <f t="shared" si="11"/>
        <v>99.993600000000001</v>
      </c>
      <c r="H231" s="285"/>
      <c r="I231" s="279"/>
      <c r="J231" s="279"/>
      <c r="K231" s="279"/>
    </row>
    <row r="232" spans="1:11" ht="114" customHeight="1" x14ac:dyDescent="0.25">
      <c r="A232" s="10">
        <v>59</v>
      </c>
      <c r="B232" s="18" t="s">
        <v>180</v>
      </c>
      <c r="C232" s="62" t="s">
        <v>149</v>
      </c>
      <c r="D232" s="17" t="s">
        <v>16</v>
      </c>
      <c r="E232" s="281">
        <v>7000</v>
      </c>
      <c r="F232" s="281">
        <v>7000</v>
      </c>
      <c r="G232" s="282">
        <f t="shared" si="11"/>
        <v>100</v>
      </c>
      <c r="H232" s="57">
        <v>100</v>
      </c>
      <c r="I232" s="14"/>
      <c r="J232" s="23" t="s">
        <v>351</v>
      </c>
      <c r="K232" s="14"/>
    </row>
    <row r="233" spans="1:11" s="263" customFormat="1" ht="17.25" customHeight="1" x14ac:dyDescent="0.25">
      <c r="A233" s="277"/>
      <c r="B233" s="61" t="s">
        <v>13</v>
      </c>
      <c r="C233" s="288"/>
      <c r="D233" s="22"/>
      <c r="E233" s="283">
        <v>7000</v>
      </c>
      <c r="F233" s="283">
        <v>7000</v>
      </c>
      <c r="G233" s="284">
        <f t="shared" si="11"/>
        <v>100</v>
      </c>
      <c r="H233" s="285"/>
      <c r="I233" s="279"/>
      <c r="J233" s="279"/>
      <c r="K233" s="279"/>
    </row>
    <row r="234" spans="1:11" ht="117.75" customHeight="1" x14ac:dyDescent="0.25">
      <c r="A234" s="10">
        <v>60</v>
      </c>
      <c r="B234" s="55" t="s">
        <v>181</v>
      </c>
      <c r="C234" s="62" t="s">
        <v>149</v>
      </c>
      <c r="D234" s="17" t="s">
        <v>16</v>
      </c>
      <c r="E234" s="281">
        <v>5000</v>
      </c>
      <c r="F234" s="281">
        <v>5000</v>
      </c>
      <c r="G234" s="282">
        <f t="shared" si="11"/>
        <v>100</v>
      </c>
      <c r="H234" s="57">
        <v>100</v>
      </c>
      <c r="I234" s="14"/>
      <c r="J234" s="23" t="s">
        <v>351</v>
      </c>
      <c r="K234" s="14"/>
    </row>
    <row r="235" spans="1:11" s="263" customFormat="1" ht="17.25" customHeight="1" x14ac:dyDescent="0.25">
      <c r="A235" s="277"/>
      <c r="B235" s="61" t="s">
        <v>13</v>
      </c>
      <c r="C235" s="288"/>
      <c r="D235" s="22"/>
      <c r="E235" s="283">
        <v>5000</v>
      </c>
      <c r="F235" s="283">
        <v>5000</v>
      </c>
      <c r="G235" s="284">
        <f t="shared" si="11"/>
        <v>100</v>
      </c>
      <c r="H235" s="285"/>
      <c r="I235" s="279"/>
      <c r="J235" s="279"/>
      <c r="K235" s="279"/>
    </row>
    <row r="236" spans="1:11" ht="82.5" customHeight="1" x14ac:dyDescent="0.25">
      <c r="A236" s="10">
        <v>61</v>
      </c>
      <c r="B236" s="55" t="s">
        <v>182</v>
      </c>
      <c r="C236" s="62" t="s">
        <v>149</v>
      </c>
      <c r="D236" s="17" t="s">
        <v>16</v>
      </c>
      <c r="E236" s="281">
        <v>60000</v>
      </c>
      <c r="F236" s="281">
        <v>59995.13</v>
      </c>
      <c r="G236" s="282">
        <f t="shared" si="11"/>
        <v>99.991883333333334</v>
      </c>
      <c r="H236" s="57">
        <v>100</v>
      </c>
      <c r="I236" s="14"/>
      <c r="J236" s="23" t="s">
        <v>351</v>
      </c>
      <c r="K236" s="14"/>
    </row>
    <row r="237" spans="1:11" s="263" customFormat="1" ht="17.25" customHeight="1" x14ac:dyDescent="0.25">
      <c r="A237" s="277"/>
      <c r="B237" s="61" t="s">
        <v>13</v>
      </c>
      <c r="C237" s="288"/>
      <c r="D237" s="22"/>
      <c r="E237" s="283">
        <v>60000</v>
      </c>
      <c r="F237" s="283">
        <v>59995.13</v>
      </c>
      <c r="G237" s="284">
        <f t="shared" si="11"/>
        <v>99.991883333333334</v>
      </c>
      <c r="H237" s="285"/>
      <c r="I237" s="279"/>
      <c r="J237" s="279"/>
      <c r="K237" s="279"/>
    </row>
    <row r="238" spans="1:11" ht="111.75" customHeight="1" x14ac:dyDescent="0.25">
      <c r="A238" s="10">
        <v>62</v>
      </c>
      <c r="B238" s="55" t="s">
        <v>183</v>
      </c>
      <c r="C238" s="62" t="s">
        <v>149</v>
      </c>
      <c r="D238" s="17" t="s">
        <v>57</v>
      </c>
      <c r="E238" s="281">
        <v>30000</v>
      </c>
      <c r="F238" s="281">
        <v>30000</v>
      </c>
      <c r="G238" s="282">
        <f t="shared" si="11"/>
        <v>100</v>
      </c>
      <c r="H238" s="57">
        <v>100</v>
      </c>
      <c r="I238" s="14"/>
      <c r="J238" s="23" t="s">
        <v>522</v>
      </c>
      <c r="K238" s="14"/>
    </row>
    <row r="239" spans="1:11" s="263" customFormat="1" ht="17.25" customHeight="1" x14ac:dyDescent="0.25">
      <c r="A239" s="277"/>
      <c r="B239" s="61" t="s">
        <v>13</v>
      </c>
      <c r="C239" s="288"/>
      <c r="D239" s="288"/>
      <c r="E239" s="283">
        <v>30000</v>
      </c>
      <c r="F239" s="283">
        <v>30000</v>
      </c>
      <c r="G239" s="284">
        <f t="shared" si="11"/>
        <v>100</v>
      </c>
      <c r="H239" s="285"/>
      <c r="I239" s="279"/>
      <c r="J239" s="279"/>
      <c r="K239" s="279"/>
    </row>
    <row r="240" spans="1:11" ht="111.75" customHeight="1" x14ac:dyDescent="0.25">
      <c r="A240" s="10">
        <v>63</v>
      </c>
      <c r="B240" s="55" t="s">
        <v>184</v>
      </c>
      <c r="C240" s="62" t="s">
        <v>149</v>
      </c>
      <c r="D240" s="17" t="s">
        <v>16</v>
      </c>
      <c r="E240" s="281">
        <v>1762741</v>
      </c>
      <c r="F240" s="281">
        <v>1950965.39</v>
      </c>
      <c r="G240" s="282">
        <f t="shared" si="11"/>
        <v>110.67793793869886</v>
      </c>
      <c r="H240" s="57">
        <v>100</v>
      </c>
      <c r="I240" s="14"/>
      <c r="J240" s="23" t="s">
        <v>351</v>
      </c>
      <c r="K240" s="14"/>
    </row>
    <row r="241" spans="1:11" s="263" customFormat="1" ht="17.25" customHeight="1" x14ac:dyDescent="0.25">
      <c r="A241" s="277"/>
      <c r="B241" s="61" t="s">
        <v>13</v>
      </c>
      <c r="C241" s="288"/>
      <c r="D241" s="22"/>
      <c r="E241" s="283">
        <v>1762741</v>
      </c>
      <c r="F241" s="283">
        <v>1950965.39</v>
      </c>
      <c r="G241" s="284">
        <f t="shared" si="11"/>
        <v>110.67793793869886</v>
      </c>
      <c r="H241" s="285"/>
      <c r="I241" s="279"/>
      <c r="J241" s="279"/>
      <c r="K241" s="279"/>
    </row>
    <row r="242" spans="1:11" ht="50.25" customHeight="1" x14ac:dyDescent="0.25">
      <c r="A242" s="10">
        <v>64</v>
      </c>
      <c r="B242" s="55" t="s">
        <v>185</v>
      </c>
      <c r="C242" s="62" t="s">
        <v>48</v>
      </c>
      <c r="D242" s="17" t="s">
        <v>16</v>
      </c>
      <c r="E242" s="281">
        <v>187637</v>
      </c>
      <c r="F242" s="281">
        <v>117465.19</v>
      </c>
      <c r="G242" s="282">
        <f t="shared" si="11"/>
        <v>62.602359875717475</v>
      </c>
      <c r="H242" s="57">
        <v>100</v>
      </c>
      <c r="I242" s="55"/>
      <c r="J242" s="23" t="s">
        <v>351</v>
      </c>
      <c r="K242" s="14"/>
    </row>
    <row r="243" spans="1:11" s="263" customFormat="1" ht="17.25" customHeight="1" x14ac:dyDescent="0.25">
      <c r="A243" s="277"/>
      <c r="B243" s="61" t="s">
        <v>13</v>
      </c>
      <c r="C243" s="288"/>
      <c r="D243" s="22"/>
      <c r="E243" s="283">
        <v>187637</v>
      </c>
      <c r="F243" s="283">
        <v>117465.19</v>
      </c>
      <c r="G243" s="284">
        <f t="shared" si="11"/>
        <v>62.602359875717475</v>
      </c>
      <c r="H243" s="285"/>
      <c r="I243" s="76"/>
      <c r="J243" s="279"/>
      <c r="K243" s="279"/>
    </row>
    <row r="244" spans="1:11" ht="97.5" customHeight="1" x14ac:dyDescent="0.25">
      <c r="A244" s="10">
        <v>65</v>
      </c>
      <c r="B244" s="55" t="s">
        <v>542</v>
      </c>
      <c r="C244" s="62" t="s">
        <v>186</v>
      </c>
      <c r="D244" s="17" t="s">
        <v>45</v>
      </c>
      <c r="E244" s="281">
        <v>0</v>
      </c>
      <c r="F244" s="281">
        <v>0</v>
      </c>
      <c r="G244" s="282"/>
      <c r="H244" s="57">
        <v>100</v>
      </c>
      <c r="I244" s="55"/>
      <c r="J244" s="37" t="s">
        <v>380</v>
      </c>
      <c r="K244" s="55"/>
    </row>
    <row r="245" spans="1:11" ht="99" customHeight="1" x14ac:dyDescent="0.25">
      <c r="A245" s="10">
        <v>66</v>
      </c>
      <c r="B245" s="55" t="s">
        <v>187</v>
      </c>
      <c r="C245" s="62" t="s">
        <v>186</v>
      </c>
      <c r="D245" s="17" t="s">
        <v>177</v>
      </c>
      <c r="E245" s="281">
        <v>15000</v>
      </c>
      <c r="F245" s="281">
        <v>13400</v>
      </c>
      <c r="G245" s="282">
        <f t="shared" ref="G245:G308" si="12">F245/E245*100</f>
        <v>89.333333333333329</v>
      </c>
      <c r="H245" s="57">
        <v>100</v>
      </c>
      <c r="I245" s="14"/>
      <c r="J245" s="23" t="s">
        <v>401</v>
      </c>
      <c r="K245" s="14"/>
    </row>
    <row r="246" spans="1:11" s="263" customFormat="1" ht="17.25" customHeight="1" x14ac:dyDescent="0.25">
      <c r="A246" s="277"/>
      <c r="B246" s="61" t="s">
        <v>22</v>
      </c>
      <c r="C246" s="288"/>
      <c r="D246" s="22"/>
      <c r="E246" s="283">
        <v>15000</v>
      </c>
      <c r="F246" s="283">
        <v>13400</v>
      </c>
      <c r="G246" s="284">
        <f t="shared" si="12"/>
        <v>89.333333333333329</v>
      </c>
      <c r="H246" s="285"/>
      <c r="I246" s="279"/>
      <c r="J246" s="266"/>
      <c r="K246" s="279"/>
    </row>
    <row r="247" spans="1:11" ht="117" customHeight="1" x14ac:dyDescent="0.25">
      <c r="A247" s="10">
        <v>67</v>
      </c>
      <c r="B247" s="55" t="s">
        <v>188</v>
      </c>
      <c r="C247" s="62" t="s">
        <v>186</v>
      </c>
      <c r="D247" s="17" t="s">
        <v>16</v>
      </c>
      <c r="E247" s="281">
        <v>5000</v>
      </c>
      <c r="F247" s="281">
        <v>4200</v>
      </c>
      <c r="G247" s="282">
        <f t="shared" si="12"/>
        <v>84</v>
      </c>
      <c r="H247" s="57">
        <v>100</v>
      </c>
      <c r="I247" s="14"/>
      <c r="J247" s="23" t="s">
        <v>351</v>
      </c>
      <c r="K247" s="14"/>
    </row>
    <row r="248" spans="1:11" s="263" customFormat="1" ht="17.25" customHeight="1" x14ac:dyDescent="0.25">
      <c r="A248" s="277"/>
      <c r="B248" s="61" t="s">
        <v>22</v>
      </c>
      <c r="C248" s="288"/>
      <c r="D248" s="288"/>
      <c r="E248" s="283">
        <v>5000</v>
      </c>
      <c r="F248" s="283">
        <v>4200</v>
      </c>
      <c r="G248" s="284">
        <f t="shared" si="12"/>
        <v>84</v>
      </c>
      <c r="H248" s="285"/>
      <c r="I248" s="279"/>
      <c r="J248" s="279"/>
      <c r="K248" s="279"/>
    </row>
    <row r="249" spans="1:11" ht="78.75" customHeight="1" x14ac:dyDescent="0.25">
      <c r="A249" s="10">
        <v>68</v>
      </c>
      <c r="B249" s="55" t="s">
        <v>189</v>
      </c>
      <c r="C249" s="62" t="s">
        <v>186</v>
      </c>
      <c r="D249" s="17" t="s">
        <v>16</v>
      </c>
      <c r="E249" s="281">
        <v>10000</v>
      </c>
      <c r="F249" s="281">
        <v>9995.7999999999993</v>
      </c>
      <c r="G249" s="282">
        <f t="shared" si="12"/>
        <v>99.957999999999998</v>
      </c>
      <c r="H249" s="57">
        <v>100</v>
      </c>
      <c r="I249" s="14"/>
      <c r="J249" s="23" t="s">
        <v>351</v>
      </c>
      <c r="K249" s="14"/>
    </row>
    <row r="250" spans="1:11" s="263" customFormat="1" ht="17.25" customHeight="1" x14ac:dyDescent="0.25">
      <c r="A250" s="277"/>
      <c r="B250" s="61" t="s">
        <v>22</v>
      </c>
      <c r="C250" s="288"/>
      <c r="D250" s="288"/>
      <c r="E250" s="283">
        <v>10000</v>
      </c>
      <c r="F250" s="283">
        <v>9995.7999999999993</v>
      </c>
      <c r="G250" s="284">
        <f t="shared" si="12"/>
        <v>99.957999999999998</v>
      </c>
      <c r="H250" s="285"/>
      <c r="I250" s="279"/>
      <c r="J250" s="279"/>
      <c r="K250" s="279"/>
    </row>
    <row r="251" spans="1:11" ht="179.25" customHeight="1" x14ac:dyDescent="0.25">
      <c r="A251" s="10">
        <v>69</v>
      </c>
      <c r="B251" s="55" t="s">
        <v>190</v>
      </c>
      <c r="C251" s="62" t="s">
        <v>186</v>
      </c>
      <c r="D251" s="17" t="s">
        <v>16</v>
      </c>
      <c r="E251" s="295">
        <v>20000</v>
      </c>
      <c r="F251" s="295">
        <v>53683.7</v>
      </c>
      <c r="G251" s="282">
        <f t="shared" si="12"/>
        <v>268.41849999999999</v>
      </c>
      <c r="H251" s="57">
        <v>100</v>
      </c>
      <c r="I251" s="55"/>
      <c r="J251" s="23" t="s">
        <v>351</v>
      </c>
      <c r="K251" s="14"/>
    </row>
    <row r="252" spans="1:11" s="263" customFormat="1" ht="35.25" customHeight="1" x14ac:dyDescent="0.25">
      <c r="A252" s="277"/>
      <c r="B252" s="61" t="s">
        <v>139</v>
      </c>
      <c r="C252" s="288"/>
      <c r="D252" s="22"/>
      <c r="E252" s="296">
        <v>20000</v>
      </c>
      <c r="F252" s="296">
        <v>53683.7</v>
      </c>
      <c r="G252" s="284">
        <f t="shared" si="12"/>
        <v>268.41849999999999</v>
      </c>
      <c r="H252" s="297"/>
      <c r="I252" s="76"/>
      <c r="J252" s="279"/>
      <c r="K252" s="279"/>
    </row>
    <row r="253" spans="1:11" s="263" customFormat="1" ht="96.75" customHeight="1" x14ac:dyDescent="0.25">
      <c r="A253" s="10">
        <v>70</v>
      </c>
      <c r="B253" s="55" t="s">
        <v>202</v>
      </c>
      <c r="C253" s="62" t="s">
        <v>186</v>
      </c>
      <c r="D253" s="17" t="s">
        <v>543</v>
      </c>
      <c r="E253" s="295">
        <v>5000</v>
      </c>
      <c r="F253" s="295">
        <v>5000</v>
      </c>
      <c r="G253" s="282">
        <f t="shared" si="12"/>
        <v>100</v>
      </c>
      <c r="H253" s="57">
        <v>100</v>
      </c>
      <c r="I253" s="76"/>
      <c r="J253" s="23" t="s">
        <v>351</v>
      </c>
      <c r="K253" s="279"/>
    </row>
    <row r="254" spans="1:11" s="263" customFormat="1" ht="21" customHeight="1" x14ac:dyDescent="0.25">
      <c r="A254" s="277"/>
      <c r="B254" s="61" t="s">
        <v>22</v>
      </c>
      <c r="C254" s="288"/>
      <c r="D254" s="22"/>
      <c r="E254" s="296">
        <v>5000</v>
      </c>
      <c r="F254" s="296">
        <v>5000</v>
      </c>
      <c r="G254" s="284">
        <f t="shared" si="12"/>
        <v>100</v>
      </c>
      <c r="H254" s="297"/>
      <c r="I254" s="76"/>
      <c r="J254" s="279"/>
      <c r="K254" s="279"/>
    </row>
    <row r="255" spans="1:11" ht="84" customHeight="1" x14ac:dyDescent="0.25">
      <c r="A255" s="10">
        <v>71</v>
      </c>
      <c r="B255" s="55" t="s">
        <v>191</v>
      </c>
      <c r="C255" s="62" t="s">
        <v>186</v>
      </c>
      <c r="D255" s="17" t="s">
        <v>193</v>
      </c>
      <c r="E255" s="281">
        <v>4000</v>
      </c>
      <c r="F255" s="281">
        <v>3954.9</v>
      </c>
      <c r="G255" s="282">
        <f t="shared" si="12"/>
        <v>98.872500000000002</v>
      </c>
      <c r="H255" s="57">
        <v>100</v>
      </c>
      <c r="I255" s="55"/>
      <c r="J255" s="23" t="s">
        <v>435</v>
      </c>
      <c r="K255" s="14"/>
    </row>
    <row r="256" spans="1:11" s="263" customFormat="1" ht="17.25" customHeight="1" x14ac:dyDescent="0.25">
      <c r="A256" s="277"/>
      <c r="B256" s="61" t="s">
        <v>22</v>
      </c>
      <c r="C256" s="288"/>
      <c r="D256" s="22"/>
      <c r="E256" s="283">
        <v>4000</v>
      </c>
      <c r="F256" s="283">
        <v>3954.9</v>
      </c>
      <c r="G256" s="284">
        <f t="shared" si="12"/>
        <v>98.872500000000002</v>
      </c>
      <c r="H256" s="285"/>
      <c r="I256" s="76"/>
      <c r="J256" s="279"/>
      <c r="K256" s="279"/>
    </row>
    <row r="257" spans="1:11" ht="99.75" customHeight="1" x14ac:dyDescent="0.25">
      <c r="A257" s="10">
        <v>72</v>
      </c>
      <c r="B257" s="55" t="s">
        <v>192</v>
      </c>
      <c r="C257" s="62" t="s">
        <v>186</v>
      </c>
      <c r="D257" s="17" t="s">
        <v>175</v>
      </c>
      <c r="E257" s="281">
        <v>15000</v>
      </c>
      <c r="F257" s="281">
        <v>14908</v>
      </c>
      <c r="G257" s="282">
        <f t="shared" si="12"/>
        <v>99.38666666666667</v>
      </c>
      <c r="H257" s="57">
        <v>100</v>
      </c>
      <c r="I257" s="55"/>
      <c r="J257" s="23" t="s">
        <v>417</v>
      </c>
      <c r="K257" s="14"/>
    </row>
    <row r="258" spans="1:11" s="263" customFormat="1" ht="17.25" customHeight="1" x14ac:dyDescent="0.25">
      <c r="A258" s="277"/>
      <c r="B258" s="61" t="s">
        <v>22</v>
      </c>
      <c r="C258" s="288"/>
      <c r="D258" s="22"/>
      <c r="E258" s="283">
        <v>15000</v>
      </c>
      <c r="F258" s="283">
        <v>14908</v>
      </c>
      <c r="G258" s="284">
        <f t="shared" si="12"/>
        <v>99.38666666666667</v>
      </c>
      <c r="H258" s="285"/>
      <c r="I258" s="76"/>
      <c r="J258" s="279"/>
      <c r="K258" s="279"/>
    </row>
    <row r="259" spans="1:11" ht="80.25" customHeight="1" x14ac:dyDescent="0.25">
      <c r="A259" s="10">
        <v>73</v>
      </c>
      <c r="B259" s="55" t="s">
        <v>194</v>
      </c>
      <c r="C259" s="62" t="s">
        <v>186</v>
      </c>
      <c r="D259" s="17" t="s">
        <v>16</v>
      </c>
      <c r="E259" s="281">
        <v>12000</v>
      </c>
      <c r="F259" s="281">
        <v>10639.3</v>
      </c>
      <c r="G259" s="282">
        <f t="shared" si="12"/>
        <v>88.660833333333329</v>
      </c>
      <c r="H259" s="57">
        <v>100</v>
      </c>
      <c r="I259" s="14"/>
      <c r="J259" s="23" t="s">
        <v>525</v>
      </c>
      <c r="K259" s="14"/>
    </row>
    <row r="260" spans="1:11" s="263" customFormat="1" ht="17.25" customHeight="1" x14ac:dyDescent="0.25">
      <c r="A260" s="277"/>
      <c r="B260" s="61" t="s">
        <v>22</v>
      </c>
      <c r="C260" s="288"/>
      <c r="D260" s="22"/>
      <c r="E260" s="283">
        <v>12000</v>
      </c>
      <c r="F260" s="283">
        <v>10639.3</v>
      </c>
      <c r="G260" s="284">
        <f t="shared" si="12"/>
        <v>88.660833333333329</v>
      </c>
      <c r="H260" s="285"/>
      <c r="I260" s="279"/>
      <c r="J260" s="279"/>
      <c r="K260" s="279"/>
    </row>
    <row r="261" spans="1:11" ht="51.75" customHeight="1" x14ac:dyDescent="0.25">
      <c r="A261" s="10">
        <v>74</v>
      </c>
      <c r="B261" s="55" t="s">
        <v>195</v>
      </c>
      <c r="C261" s="62" t="s">
        <v>186</v>
      </c>
      <c r="D261" s="17" t="s">
        <v>16</v>
      </c>
      <c r="E261" s="281">
        <v>5000</v>
      </c>
      <c r="F261" s="281">
        <v>4997.3</v>
      </c>
      <c r="G261" s="282">
        <f t="shared" si="12"/>
        <v>99.945999999999998</v>
      </c>
      <c r="H261" s="57">
        <v>100</v>
      </c>
      <c r="I261" s="14"/>
      <c r="J261" s="23" t="s">
        <v>525</v>
      </c>
      <c r="K261" s="14"/>
    </row>
    <row r="262" spans="1:11" s="263" customFormat="1" ht="17.25" customHeight="1" x14ac:dyDescent="0.25">
      <c r="A262" s="277"/>
      <c r="B262" s="61" t="s">
        <v>22</v>
      </c>
      <c r="C262" s="288"/>
      <c r="D262" s="22"/>
      <c r="E262" s="283">
        <v>5000</v>
      </c>
      <c r="F262" s="283">
        <v>4997.3</v>
      </c>
      <c r="G262" s="284">
        <f t="shared" si="12"/>
        <v>99.945999999999998</v>
      </c>
      <c r="H262" s="285"/>
      <c r="I262" s="279"/>
      <c r="J262" s="279"/>
      <c r="K262" s="279"/>
    </row>
    <row r="263" spans="1:11" ht="96.75" customHeight="1" x14ac:dyDescent="0.25">
      <c r="A263" s="10">
        <v>75</v>
      </c>
      <c r="B263" s="55" t="s">
        <v>196</v>
      </c>
      <c r="C263" s="62" t="s">
        <v>186</v>
      </c>
      <c r="D263" s="17" t="s">
        <v>16</v>
      </c>
      <c r="E263" s="281">
        <v>3000</v>
      </c>
      <c r="F263" s="281">
        <v>2998.8</v>
      </c>
      <c r="G263" s="282">
        <f t="shared" si="12"/>
        <v>99.960000000000008</v>
      </c>
      <c r="H263" s="57">
        <v>100</v>
      </c>
      <c r="I263" s="14"/>
      <c r="J263" s="23" t="s">
        <v>525</v>
      </c>
      <c r="K263" s="14"/>
    </row>
    <row r="264" spans="1:11" s="263" customFormat="1" ht="17.25" customHeight="1" x14ac:dyDescent="0.25">
      <c r="A264" s="277"/>
      <c r="B264" s="61" t="s">
        <v>22</v>
      </c>
      <c r="C264" s="288"/>
      <c r="D264" s="22"/>
      <c r="E264" s="283">
        <v>3000</v>
      </c>
      <c r="F264" s="283">
        <v>2998.8</v>
      </c>
      <c r="G264" s="284">
        <f t="shared" si="12"/>
        <v>99.960000000000008</v>
      </c>
      <c r="H264" s="285"/>
      <c r="I264" s="279"/>
      <c r="J264" s="279"/>
      <c r="K264" s="279"/>
    </row>
    <row r="265" spans="1:11" ht="96" customHeight="1" x14ac:dyDescent="0.25">
      <c r="A265" s="10">
        <v>76</v>
      </c>
      <c r="B265" s="55" t="s">
        <v>187</v>
      </c>
      <c r="C265" s="62" t="s">
        <v>197</v>
      </c>
      <c r="D265" s="17" t="s">
        <v>176</v>
      </c>
      <c r="E265" s="281">
        <v>25000</v>
      </c>
      <c r="F265" s="281">
        <v>18480</v>
      </c>
      <c r="G265" s="282">
        <f t="shared" si="12"/>
        <v>73.92</v>
      </c>
      <c r="H265" s="57">
        <v>100</v>
      </c>
      <c r="I265" s="14"/>
      <c r="J265" s="23" t="s">
        <v>401</v>
      </c>
      <c r="K265" s="14"/>
    </row>
    <row r="266" spans="1:11" s="263" customFormat="1" ht="17.25" customHeight="1" x14ac:dyDescent="0.25">
      <c r="A266" s="277"/>
      <c r="B266" s="61" t="s">
        <v>22</v>
      </c>
      <c r="C266" s="288"/>
      <c r="D266" s="22"/>
      <c r="E266" s="283">
        <v>25000</v>
      </c>
      <c r="F266" s="283">
        <v>18480</v>
      </c>
      <c r="G266" s="284">
        <f t="shared" si="12"/>
        <v>73.92</v>
      </c>
      <c r="H266" s="285"/>
      <c r="I266" s="279"/>
      <c r="J266" s="279"/>
      <c r="K266" s="279"/>
    </row>
    <row r="267" spans="1:11" ht="111.75" customHeight="1" x14ac:dyDescent="0.25">
      <c r="A267" s="10">
        <v>77</v>
      </c>
      <c r="B267" s="55" t="s">
        <v>188</v>
      </c>
      <c r="C267" s="62" t="s">
        <v>197</v>
      </c>
      <c r="D267" s="17" t="s">
        <v>193</v>
      </c>
      <c r="E267" s="281">
        <v>10000</v>
      </c>
      <c r="F267" s="281">
        <v>8000</v>
      </c>
      <c r="G267" s="282">
        <f t="shared" si="12"/>
        <v>80</v>
      </c>
      <c r="H267" s="57">
        <v>100</v>
      </c>
      <c r="I267" s="14"/>
      <c r="J267" s="23" t="s">
        <v>435</v>
      </c>
      <c r="K267" s="14"/>
    </row>
    <row r="268" spans="1:11" s="263" customFormat="1" ht="17.25" customHeight="1" x14ac:dyDescent="0.25">
      <c r="A268" s="277"/>
      <c r="B268" s="61" t="s">
        <v>22</v>
      </c>
      <c r="C268" s="288"/>
      <c r="D268" s="22"/>
      <c r="E268" s="283">
        <v>10000</v>
      </c>
      <c r="F268" s="283">
        <v>8000</v>
      </c>
      <c r="G268" s="284">
        <f t="shared" si="12"/>
        <v>80</v>
      </c>
      <c r="H268" s="285"/>
      <c r="I268" s="279"/>
      <c r="J268" s="279"/>
      <c r="K268" s="279"/>
    </row>
    <row r="269" spans="1:11" ht="64.5" customHeight="1" x14ac:dyDescent="0.25">
      <c r="A269" s="10">
        <v>78</v>
      </c>
      <c r="B269" s="55" t="s">
        <v>198</v>
      </c>
      <c r="C269" s="62" t="s">
        <v>197</v>
      </c>
      <c r="D269" s="17" t="s">
        <v>175</v>
      </c>
      <c r="E269" s="281">
        <v>8000</v>
      </c>
      <c r="F269" s="281">
        <v>8000</v>
      </c>
      <c r="G269" s="282">
        <f t="shared" si="12"/>
        <v>100</v>
      </c>
      <c r="H269" s="57">
        <v>100</v>
      </c>
      <c r="I269" s="14"/>
      <c r="J269" s="23" t="s">
        <v>417</v>
      </c>
      <c r="K269" s="14"/>
    </row>
    <row r="270" spans="1:11" s="263" customFormat="1" ht="17.25" customHeight="1" x14ac:dyDescent="0.25">
      <c r="A270" s="277"/>
      <c r="B270" s="61" t="s">
        <v>22</v>
      </c>
      <c r="C270" s="288"/>
      <c r="D270" s="22"/>
      <c r="E270" s="283">
        <v>8000</v>
      </c>
      <c r="F270" s="283">
        <v>8000</v>
      </c>
      <c r="G270" s="284">
        <f t="shared" si="12"/>
        <v>100</v>
      </c>
      <c r="H270" s="285"/>
      <c r="I270" s="279"/>
      <c r="J270" s="279"/>
      <c r="K270" s="279"/>
    </row>
    <row r="271" spans="1:11" ht="66" customHeight="1" x14ac:dyDescent="0.25">
      <c r="A271" s="10">
        <v>79</v>
      </c>
      <c r="B271" s="55" t="s">
        <v>199</v>
      </c>
      <c r="C271" s="62" t="s">
        <v>197</v>
      </c>
      <c r="D271" s="17" t="s">
        <v>16</v>
      </c>
      <c r="E271" s="281">
        <v>10000</v>
      </c>
      <c r="F271" s="281">
        <v>9999.84</v>
      </c>
      <c r="G271" s="282">
        <f t="shared" si="12"/>
        <v>99.998400000000004</v>
      </c>
      <c r="H271" s="57">
        <v>100</v>
      </c>
      <c r="I271" s="14"/>
      <c r="J271" s="23" t="s">
        <v>525</v>
      </c>
      <c r="K271" s="14"/>
    </row>
    <row r="272" spans="1:11" s="263" customFormat="1" ht="17.25" customHeight="1" x14ac:dyDescent="0.25">
      <c r="A272" s="277"/>
      <c r="B272" s="61" t="s">
        <v>22</v>
      </c>
      <c r="C272" s="288"/>
      <c r="D272" s="22"/>
      <c r="E272" s="283">
        <v>10000</v>
      </c>
      <c r="F272" s="283">
        <v>9999.84</v>
      </c>
      <c r="G272" s="284">
        <f t="shared" si="12"/>
        <v>99.998400000000004</v>
      </c>
      <c r="H272" s="285"/>
      <c r="I272" s="279"/>
      <c r="J272" s="279"/>
      <c r="K272" s="279"/>
    </row>
    <row r="273" spans="1:11" ht="114.75" customHeight="1" x14ac:dyDescent="0.25">
      <c r="A273" s="10">
        <v>80</v>
      </c>
      <c r="B273" s="55" t="s">
        <v>200</v>
      </c>
      <c r="C273" s="62" t="s">
        <v>197</v>
      </c>
      <c r="D273" s="17" t="s">
        <v>16</v>
      </c>
      <c r="E273" s="281">
        <v>10000</v>
      </c>
      <c r="F273" s="281">
        <v>9957.86</v>
      </c>
      <c r="G273" s="282">
        <f t="shared" si="12"/>
        <v>99.578600000000009</v>
      </c>
      <c r="H273" s="57">
        <v>100</v>
      </c>
      <c r="I273" s="55"/>
      <c r="J273" s="23" t="s">
        <v>525</v>
      </c>
      <c r="K273" s="14"/>
    </row>
    <row r="274" spans="1:11" s="263" customFormat="1" ht="17.25" customHeight="1" x14ac:dyDescent="0.25">
      <c r="A274" s="277"/>
      <c r="B274" s="61" t="s">
        <v>22</v>
      </c>
      <c r="C274" s="288"/>
      <c r="D274" s="22"/>
      <c r="E274" s="283">
        <v>10000</v>
      </c>
      <c r="F274" s="283">
        <v>9957.86</v>
      </c>
      <c r="G274" s="284">
        <f t="shared" si="12"/>
        <v>99.578600000000009</v>
      </c>
      <c r="H274" s="285"/>
      <c r="I274" s="76"/>
      <c r="J274" s="266"/>
      <c r="K274" s="279"/>
    </row>
    <row r="275" spans="1:11" ht="81.75" customHeight="1" x14ac:dyDescent="0.25">
      <c r="A275" s="10">
        <v>81</v>
      </c>
      <c r="B275" s="55" t="s">
        <v>191</v>
      </c>
      <c r="C275" s="62" t="s">
        <v>197</v>
      </c>
      <c r="D275" s="17" t="s">
        <v>193</v>
      </c>
      <c r="E275" s="281">
        <v>2000</v>
      </c>
      <c r="F275" s="281">
        <v>1999.45</v>
      </c>
      <c r="G275" s="282">
        <f t="shared" si="12"/>
        <v>99.972499999999997</v>
      </c>
      <c r="H275" s="57">
        <v>100</v>
      </c>
      <c r="I275" s="55"/>
      <c r="J275" s="23" t="s">
        <v>435</v>
      </c>
      <c r="K275" s="14"/>
    </row>
    <row r="276" spans="1:11" s="263" customFormat="1" ht="17.25" customHeight="1" x14ac:dyDescent="0.25">
      <c r="A276" s="277"/>
      <c r="B276" s="61" t="s">
        <v>22</v>
      </c>
      <c r="C276" s="288"/>
      <c r="D276" s="22"/>
      <c r="E276" s="283">
        <v>2000</v>
      </c>
      <c r="F276" s="283">
        <v>1999.45</v>
      </c>
      <c r="G276" s="284">
        <f t="shared" si="12"/>
        <v>99.972499999999997</v>
      </c>
      <c r="H276" s="285"/>
      <c r="I276" s="76"/>
      <c r="J276" s="279"/>
      <c r="K276" s="279"/>
    </row>
    <row r="277" spans="1:11" ht="97.5" customHeight="1" x14ac:dyDescent="0.25">
      <c r="A277" s="10">
        <v>82</v>
      </c>
      <c r="B277" s="55" t="s">
        <v>192</v>
      </c>
      <c r="C277" s="62" t="s">
        <v>197</v>
      </c>
      <c r="D277" s="17" t="s">
        <v>175</v>
      </c>
      <c r="E277" s="281">
        <v>10000</v>
      </c>
      <c r="F277" s="281">
        <v>9983.68</v>
      </c>
      <c r="G277" s="282">
        <f t="shared" si="12"/>
        <v>99.836799999999997</v>
      </c>
      <c r="H277" s="57">
        <v>100</v>
      </c>
      <c r="I277" s="55"/>
      <c r="J277" s="23" t="s">
        <v>417</v>
      </c>
      <c r="K277" s="14"/>
    </row>
    <row r="278" spans="1:11" s="263" customFormat="1" ht="17.25" customHeight="1" x14ac:dyDescent="0.25">
      <c r="A278" s="277"/>
      <c r="B278" s="61" t="s">
        <v>22</v>
      </c>
      <c r="C278" s="288"/>
      <c r="D278" s="22"/>
      <c r="E278" s="283">
        <v>10000</v>
      </c>
      <c r="F278" s="283">
        <v>9983.68</v>
      </c>
      <c r="G278" s="284">
        <f t="shared" si="12"/>
        <v>99.836799999999997</v>
      </c>
      <c r="H278" s="285"/>
      <c r="I278" s="76"/>
      <c r="J278" s="279"/>
      <c r="K278" s="279"/>
    </row>
    <row r="279" spans="1:11" ht="84" customHeight="1" x14ac:dyDescent="0.25">
      <c r="A279" s="10">
        <v>83</v>
      </c>
      <c r="B279" s="55" t="s">
        <v>194</v>
      </c>
      <c r="C279" s="62" t="s">
        <v>197</v>
      </c>
      <c r="D279" s="17" t="s">
        <v>16</v>
      </c>
      <c r="E279" s="281">
        <v>20000</v>
      </c>
      <c r="F279" s="281">
        <v>19815</v>
      </c>
      <c r="G279" s="282">
        <f t="shared" si="12"/>
        <v>99.075000000000003</v>
      </c>
      <c r="H279" s="57">
        <v>100</v>
      </c>
      <c r="I279" s="55"/>
      <c r="J279" s="23" t="s">
        <v>525</v>
      </c>
      <c r="K279" s="14"/>
    </row>
    <row r="280" spans="1:11" s="263" customFormat="1" ht="17.25" customHeight="1" x14ac:dyDescent="0.25">
      <c r="A280" s="277"/>
      <c r="B280" s="61" t="s">
        <v>22</v>
      </c>
      <c r="C280" s="288"/>
      <c r="D280" s="22"/>
      <c r="E280" s="283">
        <v>20000</v>
      </c>
      <c r="F280" s="283">
        <v>19815</v>
      </c>
      <c r="G280" s="284">
        <f t="shared" si="12"/>
        <v>99.075000000000003</v>
      </c>
      <c r="H280" s="285"/>
      <c r="I280" s="76"/>
      <c r="J280" s="279"/>
      <c r="K280" s="279"/>
    </row>
    <row r="281" spans="1:11" ht="52.5" customHeight="1" x14ac:dyDescent="0.25">
      <c r="A281" s="10">
        <v>84</v>
      </c>
      <c r="B281" s="55" t="s">
        <v>195</v>
      </c>
      <c r="C281" s="62" t="s">
        <v>197</v>
      </c>
      <c r="D281" s="17" t="s">
        <v>16</v>
      </c>
      <c r="E281" s="281">
        <v>5000</v>
      </c>
      <c r="F281" s="281">
        <v>4375.7</v>
      </c>
      <c r="G281" s="282">
        <f t="shared" si="12"/>
        <v>87.513999999999996</v>
      </c>
      <c r="H281" s="57">
        <v>100</v>
      </c>
      <c r="I281" s="55"/>
      <c r="J281" s="23" t="s">
        <v>525</v>
      </c>
      <c r="K281" s="14"/>
    </row>
    <row r="282" spans="1:11" s="263" customFormat="1" ht="17.25" customHeight="1" x14ac:dyDescent="0.25">
      <c r="A282" s="277"/>
      <c r="B282" s="61" t="s">
        <v>22</v>
      </c>
      <c r="C282" s="288"/>
      <c r="D282" s="22"/>
      <c r="E282" s="283">
        <v>5000</v>
      </c>
      <c r="F282" s="283">
        <v>4375.7</v>
      </c>
      <c r="G282" s="284">
        <f t="shared" si="12"/>
        <v>87.513999999999996</v>
      </c>
      <c r="H282" s="285"/>
      <c r="I282" s="76"/>
      <c r="J282" s="266"/>
      <c r="K282" s="279"/>
    </row>
    <row r="283" spans="1:11" s="263" customFormat="1" ht="81.75" customHeight="1" x14ac:dyDescent="0.25">
      <c r="A283" s="10">
        <v>85</v>
      </c>
      <c r="B283" s="55" t="s">
        <v>291</v>
      </c>
      <c r="C283" s="62" t="s">
        <v>197</v>
      </c>
      <c r="D283" s="17" t="s">
        <v>292</v>
      </c>
      <c r="E283" s="281">
        <v>9000</v>
      </c>
      <c r="F283" s="281">
        <v>8999.7099999999991</v>
      </c>
      <c r="G283" s="282">
        <f t="shared" si="12"/>
        <v>99.996777777777766</v>
      </c>
      <c r="H283" s="57">
        <v>100</v>
      </c>
      <c r="I283" s="76"/>
      <c r="J283" s="23" t="s">
        <v>417</v>
      </c>
      <c r="K283" s="279"/>
    </row>
    <row r="284" spans="1:11" s="263" customFormat="1" ht="17.25" customHeight="1" x14ac:dyDescent="0.25">
      <c r="A284" s="277"/>
      <c r="B284" s="61" t="s">
        <v>22</v>
      </c>
      <c r="C284" s="288"/>
      <c r="D284" s="22"/>
      <c r="E284" s="283">
        <v>9000</v>
      </c>
      <c r="F284" s="283">
        <v>8999.7099999999991</v>
      </c>
      <c r="G284" s="284">
        <f t="shared" si="12"/>
        <v>99.996777777777766</v>
      </c>
      <c r="H284" s="285"/>
      <c r="I284" s="76"/>
      <c r="J284" s="266"/>
      <c r="K284" s="279"/>
    </row>
    <row r="285" spans="1:11" ht="128.25" customHeight="1" x14ac:dyDescent="0.25">
      <c r="A285" s="10">
        <v>86</v>
      </c>
      <c r="B285" s="55" t="s">
        <v>544</v>
      </c>
      <c r="C285" s="62" t="s">
        <v>21</v>
      </c>
      <c r="D285" s="17" t="s">
        <v>280</v>
      </c>
      <c r="E285" s="281">
        <v>130000</v>
      </c>
      <c r="F285" s="281">
        <v>119167.66</v>
      </c>
      <c r="G285" s="282">
        <f t="shared" si="12"/>
        <v>91.667430769230776</v>
      </c>
      <c r="H285" s="57">
        <v>100</v>
      </c>
      <c r="I285" s="48"/>
      <c r="J285" s="23" t="s">
        <v>525</v>
      </c>
      <c r="K285" s="14"/>
    </row>
    <row r="286" spans="1:11" s="263" customFormat="1" ht="16.5" customHeight="1" x14ac:dyDescent="0.25">
      <c r="A286" s="277"/>
      <c r="B286" s="61" t="s">
        <v>22</v>
      </c>
      <c r="C286" s="288"/>
      <c r="D286" s="22"/>
      <c r="E286" s="283">
        <v>130000</v>
      </c>
      <c r="F286" s="283">
        <v>119167.66</v>
      </c>
      <c r="G286" s="282">
        <f t="shared" si="12"/>
        <v>91.667430769230776</v>
      </c>
      <c r="H286" s="285"/>
      <c r="I286" s="76"/>
      <c r="J286" s="266"/>
      <c r="K286" s="279"/>
    </row>
    <row r="287" spans="1:11" ht="117" customHeight="1" x14ac:dyDescent="0.25">
      <c r="A287" s="10">
        <v>87</v>
      </c>
      <c r="B287" s="55" t="s">
        <v>188</v>
      </c>
      <c r="C287" s="62" t="s">
        <v>204</v>
      </c>
      <c r="D287" s="17" t="s">
        <v>293</v>
      </c>
      <c r="E287" s="281">
        <v>5000</v>
      </c>
      <c r="F287" s="281">
        <v>4380</v>
      </c>
      <c r="G287" s="282">
        <f t="shared" si="12"/>
        <v>87.6</v>
      </c>
      <c r="H287" s="57">
        <v>100</v>
      </c>
      <c r="I287" s="55"/>
      <c r="J287" s="23" t="s">
        <v>401</v>
      </c>
      <c r="K287" s="55"/>
    </row>
    <row r="288" spans="1:11" s="263" customFormat="1" ht="20.25" customHeight="1" x14ac:dyDescent="0.25">
      <c r="A288" s="277"/>
      <c r="B288" s="61" t="s">
        <v>22</v>
      </c>
      <c r="C288" s="288"/>
      <c r="D288" s="22"/>
      <c r="E288" s="283">
        <v>5000</v>
      </c>
      <c r="F288" s="283">
        <v>4380</v>
      </c>
      <c r="G288" s="284">
        <f t="shared" si="12"/>
        <v>87.6</v>
      </c>
      <c r="H288" s="285"/>
      <c r="I288" s="76"/>
      <c r="J288" s="76"/>
      <c r="K288" s="279"/>
    </row>
    <row r="289" spans="1:11" ht="69.75" customHeight="1" x14ac:dyDescent="0.25">
      <c r="A289" s="10">
        <v>88</v>
      </c>
      <c r="B289" s="55" t="s">
        <v>205</v>
      </c>
      <c r="C289" s="62" t="s">
        <v>204</v>
      </c>
      <c r="D289" s="17" t="s">
        <v>57</v>
      </c>
      <c r="E289" s="281">
        <v>10000</v>
      </c>
      <c r="F289" s="281">
        <v>9900</v>
      </c>
      <c r="G289" s="282">
        <f t="shared" si="12"/>
        <v>99</v>
      </c>
      <c r="H289" s="57">
        <v>100</v>
      </c>
      <c r="I289" s="55"/>
      <c r="J289" s="23" t="s">
        <v>545</v>
      </c>
      <c r="K289" s="55"/>
    </row>
    <row r="290" spans="1:11" s="263" customFormat="1" ht="20.25" customHeight="1" x14ac:dyDescent="0.25">
      <c r="A290" s="277"/>
      <c r="B290" s="61" t="s">
        <v>22</v>
      </c>
      <c r="C290" s="288"/>
      <c r="D290" s="22"/>
      <c r="E290" s="283">
        <v>10000</v>
      </c>
      <c r="F290" s="283">
        <v>9900</v>
      </c>
      <c r="G290" s="284">
        <f t="shared" si="12"/>
        <v>99</v>
      </c>
      <c r="H290" s="285"/>
      <c r="I290" s="76"/>
      <c r="J290" s="76"/>
      <c r="K290" s="279"/>
    </row>
    <row r="291" spans="1:11" ht="83.25" customHeight="1" x14ac:dyDescent="0.25">
      <c r="A291" s="10">
        <v>89</v>
      </c>
      <c r="B291" s="55" t="s">
        <v>201</v>
      </c>
      <c r="C291" s="62" t="s">
        <v>204</v>
      </c>
      <c r="D291" s="17" t="s">
        <v>16</v>
      </c>
      <c r="E291" s="281">
        <v>10000</v>
      </c>
      <c r="F291" s="281">
        <v>9959</v>
      </c>
      <c r="G291" s="282">
        <f t="shared" si="12"/>
        <v>99.59</v>
      </c>
      <c r="H291" s="57">
        <v>100</v>
      </c>
      <c r="I291" s="48"/>
      <c r="J291" s="23" t="s">
        <v>525</v>
      </c>
      <c r="K291" s="14"/>
    </row>
    <row r="292" spans="1:11" s="263" customFormat="1" ht="20.25" customHeight="1" x14ac:dyDescent="0.25">
      <c r="A292" s="277"/>
      <c r="B292" s="61" t="s">
        <v>22</v>
      </c>
      <c r="C292" s="288"/>
      <c r="D292" s="22"/>
      <c r="E292" s="283">
        <v>10000</v>
      </c>
      <c r="F292" s="283">
        <v>9959</v>
      </c>
      <c r="G292" s="284">
        <f t="shared" si="12"/>
        <v>99.59</v>
      </c>
      <c r="H292" s="285"/>
      <c r="I292" s="76"/>
      <c r="J292" s="76"/>
      <c r="K292" s="279"/>
    </row>
    <row r="293" spans="1:11" ht="114.75" customHeight="1" x14ac:dyDescent="0.25">
      <c r="A293" s="10">
        <v>90</v>
      </c>
      <c r="B293" s="55" t="s">
        <v>200</v>
      </c>
      <c r="C293" s="62" t="s">
        <v>204</v>
      </c>
      <c r="D293" s="17" t="s">
        <v>16</v>
      </c>
      <c r="E293" s="281">
        <v>5000</v>
      </c>
      <c r="F293" s="281">
        <v>4918.03</v>
      </c>
      <c r="G293" s="282">
        <f t="shared" si="12"/>
        <v>98.360600000000005</v>
      </c>
      <c r="H293" s="57">
        <v>100</v>
      </c>
      <c r="I293" s="55"/>
      <c r="J293" s="23"/>
      <c r="K293" s="55"/>
    </row>
    <row r="294" spans="1:11" s="263" customFormat="1" ht="20.25" customHeight="1" x14ac:dyDescent="0.25">
      <c r="A294" s="277"/>
      <c r="B294" s="61" t="s">
        <v>22</v>
      </c>
      <c r="C294" s="288"/>
      <c r="D294" s="22"/>
      <c r="E294" s="283">
        <v>5000</v>
      </c>
      <c r="F294" s="283">
        <v>4918.03</v>
      </c>
      <c r="G294" s="284">
        <f t="shared" si="12"/>
        <v>98.360600000000005</v>
      </c>
      <c r="H294" s="285"/>
      <c r="I294" s="76"/>
      <c r="J294" s="266"/>
      <c r="K294" s="279"/>
    </row>
    <row r="295" spans="1:11" s="263" customFormat="1" ht="68.25" customHeight="1" x14ac:dyDescent="0.25">
      <c r="A295" s="10">
        <v>91</v>
      </c>
      <c r="B295" s="55" t="s">
        <v>294</v>
      </c>
      <c r="C295" s="62" t="s">
        <v>204</v>
      </c>
      <c r="D295" s="17" t="s">
        <v>280</v>
      </c>
      <c r="E295" s="281">
        <v>2000</v>
      </c>
      <c r="F295" s="281">
        <v>2000</v>
      </c>
      <c r="G295" s="282">
        <f t="shared" si="12"/>
        <v>100</v>
      </c>
      <c r="H295" s="57">
        <v>100</v>
      </c>
      <c r="I295" s="76"/>
      <c r="J295" s="23" t="s">
        <v>525</v>
      </c>
      <c r="K295" s="279"/>
    </row>
    <row r="296" spans="1:11" s="263" customFormat="1" ht="20.25" customHeight="1" x14ac:dyDescent="0.25">
      <c r="A296" s="277"/>
      <c r="B296" s="61" t="s">
        <v>22</v>
      </c>
      <c r="C296" s="288"/>
      <c r="D296" s="22"/>
      <c r="E296" s="283">
        <v>2000</v>
      </c>
      <c r="F296" s="283">
        <v>2000</v>
      </c>
      <c r="G296" s="284">
        <f t="shared" si="12"/>
        <v>100</v>
      </c>
      <c r="H296" s="285"/>
      <c r="I296" s="76"/>
      <c r="J296" s="266"/>
      <c r="K296" s="279"/>
    </row>
    <row r="297" spans="1:11" ht="101.25" customHeight="1" x14ac:dyDescent="0.25">
      <c r="A297" s="10">
        <v>92</v>
      </c>
      <c r="B297" s="55" t="s">
        <v>192</v>
      </c>
      <c r="C297" s="62" t="s">
        <v>204</v>
      </c>
      <c r="D297" s="17" t="s">
        <v>45</v>
      </c>
      <c r="E297" s="281">
        <v>20000</v>
      </c>
      <c r="F297" s="281">
        <v>19975.29</v>
      </c>
      <c r="G297" s="282">
        <f t="shared" si="12"/>
        <v>99.876450000000006</v>
      </c>
      <c r="H297" s="57">
        <v>100</v>
      </c>
      <c r="I297" s="55"/>
      <c r="J297" s="37" t="s">
        <v>380</v>
      </c>
      <c r="K297" s="14"/>
    </row>
    <row r="298" spans="1:11" s="263" customFormat="1" ht="20.25" customHeight="1" x14ac:dyDescent="0.25">
      <c r="A298" s="277"/>
      <c r="B298" s="61" t="s">
        <v>22</v>
      </c>
      <c r="C298" s="288"/>
      <c r="D298" s="22"/>
      <c r="E298" s="283">
        <v>20000</v>
      </c>
      <c r="F298" s="283">
        <v>19975.29</v>
      </c>
      <c r="G298" s="284">
        <f t="shared" si="12"/>
        <v>99.876450000000006</v>
      </c>
      <c r="H298" s="285"/>
      <c r="I298" s="76"/>
      <c r="J298" s="76"/>
      <c r="K298" s="279"/>
    </row>
    <row r="299" spans="1:11" ht="84.75" customHeight="1" x14ac:dyDescent="0.25">
      <c r="A299" s="10">
        <v>93</v>
      </c>
      <c r="B299" s="55" t="s">
        <v>194</v>
      </c>
      <c r="C299" s="62" t="s">
        <v>204</v>
      </c>
      <c r="D299" s="17" t="s">
        <v>16</v>
      </c>
      <c r="E299" s="281">
        <v>25000</v>
      </c>
      <c r="F299" s="281">
        <v>22400</v>
      </c>
      <c r="G299" s="282">
        <f t="shared" si="12"/>
        <v>89.600000000000009</v>
      </c>
      <c r="H299" s="57">
        <v>100</v>
      </c>
      <c r="I299" s="55"/>
      <c r="J299" s="23" t="s">
        <v>525</v>
      </c>
      <c r="K299" s="55"/>
    </row>
    <row r="300" spans="1:11" s="263" customFormat="1" ht="20.25" customHeight="1" x14ac:dyDescent="0.25">
      <c r="A300" s="277"/>
      <c r="B300" s="61" t="s">
        <v>22</v>
      </c>
      <c r="C300" s="288"/>
      <c r="D300" s="22"/>
      <c r="E300" s="283">
        <v>25000</v>
      </c>
      <c r="F300" s="283">
        <v>22400</v>
      </c>
      <c r="G300" s="284">
        <f t="shared" si="12"/>
        <v>89.600000000000009</v>
      </c>
      <c r="H300" s="285"/>
      <c r="I300" s="76"/>
      <c r="J300" s="76"/>
      <c r="K300" s="279"/>
    </row>
    <row r="301" spans="1:11" ht="84" customHeight="1" x14ac:dyDescent="0.25">
      <c r="A301" s="10">
        <v>94</v>
      </c>
      <c r="B301" s="55" t="s">
        <v>203</v>
      </c>
      <c r="C301" s="62" t="s">
        <v>204</v>
      </c>
      <c r="D301" s="17" t="s">
        <v>175</v>
      </c>
      <c r="E301" s="281">
        <v>2000</v>
      </c>
      <c r="F301" s="281">
        <v>2000</v>
      </c>
      <c r="G301" s="282">
        <f t="shared" si="12"/>
        <v>100</v>
      </c>
      <c r="H301" s="57">
        <v>100</v>
      </c>
      <c r="I301" s="48"/>
      <c r="J301" s="23" t="s">
        <v>417</v>
      </c>
      <c r="K301" s="14"/>
    </row>
    <row r="302" spans="1:11" s="263" customFormat="1" ht="17.25" customHeight="1" x14ac:dyDescent="0.25">
      <c r="A302" s="277"/>
      <c r="B302" s="61" t="s">
        <v>22</v>
      </c>
      <c r="C302" s="288"/>
      <c r="D302" s="22"/>
      <c r="E302" s="283">
        <v>2000</v>
      </c>
      <c r="F302" s="283">
        <v>2000</v>
      </c>
      <c r="G302" s="284">
        <f t="shared" si="12"/>
        <v>100</v>
      </c>
      <c r="H302" s="285"/>
      <c r="I302" s="76"/>
      <c r="J302" s="76"/>
      <c r="K302" s="279"/>
    </row>
    <row r="303" spans="1:11" ht="105" customHeight="1" x14ac:dyDescent="0.25">
      <c r="A303" s="10">
        <v>95</v>
      </c>
      <c r="B303" s="55" t="s">
        <v>187</v>
      </c>
      <c r="C303" s="62" t="s">
        <v>206</v>
      </c>
      <c r="D303" s="17" t="s">
        <v>16</v>
      </c>
      <c r="E303" s="283">
        <v>15000</v>
      </c>
      <c r="F303" s="281">
        <v>13130</v>
      </c>
      <c r="G303" s="282">
        <f t="shared" si="12"/>
        <v>87.533333333333331</v>
      </c>
      <c r="H303" s="57">
        <v>100</v>
      </c>
      <c r="I303" s="55"/>
      <c r="J303" s="23" t="s">
        <v>525</v>
      </c>
      <c r="K303" s="55"/>
    </row>
    <row r="304" spans="1:11" s="263" customFormat="1" ht="17.25" customHeight="1" x14ac:dyDescent="0.25">
      <c r="A304" s="277"/>
      <c r="B304" s="61" t="s">
        <v>22</v>
      </c>
      <c r="C304" s="288"/>
      <c r="D304" s="22"/>
      <c r="E304" s="283">
        <v>15000</v>
      </c>
      <c r="F304" s="283">
        <v>13130</v>
      </c>
      <c r="G304" s="284">
        <f t="shared" si="12"/>
        <v>87.533333333333331</v>
      </c>
      <c r="H304" s="285"/>
      <c r="I304" s="76"/>
      <c r="J304" s="279"/>
      <c r="K304" s="279"/>
    </row>
    <row r="305" spans="1:11" ht="114.75" customHeight="1" x14ac:dyDescent="0.25">
      <c r="A305" s="10">
        <v>96</v>
      </c>
      <c r="B305" s="55" t="s">
        <v>188</v>
      </c>
      <c r="C305" s="62" t="s">
        <v>206</v>
      </c>
      <c r="D305" s="17" t="s">
        <v>177</v>
      </c>
      <c r="E305" s="281">
        <v>5000</v>
      </c>
      <c r="F305" s="281">
        <v>4840</v>
      </c>
      <c r="G305" s="282">
        <f t="shared" si="12"/>
        <v>96.8</v>
      </c>
      <c r="H305" s="57">
        <v>100</v>
      </c>
      <c r="I305" s="55"/>
      <c r="J305" s="23" t="s">
        <v>401</v>
      </c>
      <c r="K305" s="55"/>
    </row>
    <row r="306" spans="1:11" s="263" customFormat="1" ht="17.25" customHeight="1" x14ac:dyDescent="0.25">
      <c r="A306" s="277"/>
      <c r="B306" s="61" t="s">
        <v>22</v>
      </c>
      <c r="C306" s="288"/>
      <c r="D306" s="22"/>
      <c r="E306" s="283">
        <v>5000</v>
      </c>
      <c r="F306" s="283">
        <v>4840</v>
      </c>
      <c r="G306" s="284">
        <f t="shared" si="12"/>
        <v>96.8</v>
      </c>
      <c r="H306" s="285"/>
      <c r="I306" s="76"/>
      <c r="J306" s="279"/>
      <c r="K306" s="279"/>
    </row>
    <row r="307" spans="1:11" ht="84" customHeight="1" x14ac:dyDescent="0.25">
      <c r="A307" s="10">
        <v>97</v>
      </c>
      <c r="B307" s="55" t="s">
        <v>201</v>
      </c>
      <c r="C307" s="62" t="s">
        <v>206</v>
      </c>
      <c r="D307" s="17" t="s">
        <v>16</v>
      </c>
      <c r="E307" s="281">
        <v>10000</v>
      </c>
      <c r="F307" s="281">
        <v>10000</v>
      </c>
      <c r="G307" s="282">
        <f t="shared" si="12"/>
        <v>100</v>
      </c>
      <c r="H307" s="57">
        <v>100</v>
      </c>
      <c r="I307" s="55"/>
      <c r="J307" s="23" t="s">
        <v>525</v>
      </c>
      <c r="K307" s="55"/>
    </row>
    <row r="308" spans="1:11" s="263" customFormat="1" ht="17.25" customHeight="1" x14ac:dyDescent="0.25">
      <c r="A308" s="277"/>
      <c r="B308" s="61" t="s">
        <v>22</v>
      </c>
      <c r="C308" s="288"/>
      <c r="D308" s="22"/>
      <c r="E308" s="283">
        <v>10000</v>
      </c>
      <c r="F308" s="283">
        <v>10000</v>
      </c>
      <c r="G308" s="284">
        <f t="shared" si="12"/>
        <v>100</v>
      </c>
      <c r="H308" s="285"/>
      <c r="I308" s="76"/>
      <c r="J308" s="279"/>
      <c r="K308" s="279"/>
    </row>
    <row r="309" spans="1:11" ht="115.5" customHeight="1" x14ac:dyDescent="0.25">
      <c r="A309" s="10">
        <v>98</v>
      </c>
      <c r="B309" s="55" t="s">
        <v>200</v>
      </c>
      <c r="C309" s="62" t="s">
        <v>206</v>
      </c>
      <c r="D309" s="17" t="s">
        <v>16</v>
      </c>
      <c r="E309" s="281">
        <v>5000</v>
      </c>
      <c r="F309" s="281">
        <v>5000</v>
      </c>
      <c r="G309" s="282">
        <f t="shared" ref="G309:G330" si="13">F309/E309*100</f>
        <v>100</v>
      </c>
      <c r="H309" s="57">
        <v>100</v>
      </c>
      <c r="I309" s="55"/>
      <c r="J309" s="23" t="s">
        <v>525</v>
      </c>
      <c r="K309" s="14"/>
    </row>
    <row r="310" spans="1:11" s="263" customFormat="1" ht="17.25" customHeight="1" x14ac:dyDescent="0.25">
      <c r="A310" s="277"/>
      <c r="B310" s="61" t="s">
        <v>22</v>
      </c>
      <c r="C310" s="288"/>
      <c r="D310" s="22"/>
      <c r="E310" s="283">
        <v>5000</v>
      </c>
      <c r="F310" s="283">
        <v>5000</v>
      </c>
      <c r="G310" s="284">
        <f t="shared" si="13"/>
        <v>100</v>
      </c>
      <c r="H310" s="285"/>
      <c r="I310" s="76"/>
      <c r="J310" s="279"/>
      <c r="K310" s="279"/>
    </row>
    <row r="311" spans="1:11" ht="87" customHeight="1" x14ac:dyDescent="0.25">
      <c r="A311" s="10">
        <v>99</v>
      </c>
      <c r="B311" s="55" t="s">
        <v>191</v>
      </c>
      <c r="C311" s="62" t="s">
        <v>206</v>
      </c>
      <c r="D311" s="17" t="s">
        <v>207</v>
      </c>
      <c r="E311" s="281">
        <v>3000</v>
      </c>
      <c r="F311" s="281">
        <v>3000</v>
      </c>
      <c r="G311" s="282">
        <f t="shared" si="13"/>
        <v>100</v>
      </c>
      <c r="H311" s="57">
        <v>100</v>
      </c>
      <c r="I311" s="55"/>
      <c r="J311" s="23" t="s">
        <v>435</v>
      </c>
      <c r="K311" s="55"/>
    </row>
    <row r="312" spans="1:11" s="263" customFormat="1" ht="17.25" customHeight="1" x14ac:dyDescent="0.25">
      <c r="A312" s="277"/>
      <c r="B312" s="61" t="s">
        <v>22</v>
      </c>
      <c r="C312" s="288"/>
      <c r="D312" s="22"/>
      <c r="E312" s="283">
        <v>3000</v>
      </c>
      <c r="F312" s="283">
        <v>3000</v>
      </c>
      <c r="G312" s="284">
        <f t="shared" si="13"/>
        <v>100</v>
      </c>
      <c r="H312" s="285"/>
      <c r="I312" s="76"/>
      <c r="J312" s="279"/>
      <c r="K312" s="279"/>
    </row>
    <row r="313" spans="1:11" s="263" customFormat="1" ht="97.5" customHeight="1" x14ac:dyDescent="0.25">
      <c r="A313" s="10">
        <v>100</v>
      </c>
      <c r="B313" s="55" t="s">
        <v>546</v>
      </c>
      <c r="C313" s="62" t="s">
        <v>206</v>
      </c>
      <c r="D313" s="17" t="s">
        <v>290</v>
      </c>
      <c r="E313" s="281">
        <v>25000</v>
      </c>
      <c r="F313" s="281">
        <v>23539</v>
      </c>
      <c r="G313" s="282">
        <f t="shared" si="13"/>
        <v>94.155999999999992</v>
      </c>
      <c r="H313" s="57">
        <v>100</v>
      </c>
      <c r="I313" s="76"/>
      <c r="J313" s="23" t="s">
        <v>417</v>
      </c>
      <c r="K313" s="279"/>
    </row>
    <row r="314" spans="1:11" s="263" customFormat="1" ht="17.25" customHeight="1" x14ac:dyDescent="0.25">
      <c r="A314" s="277"/>
      <c r="B314" s="61" t="s">
        <v>22</v>
      </c>
      <c r="C314" s="288"/>
      <c r="D314" s="22"/>
      <c r="E314" s="283">
        <v>25000</v>
      </c>
      <c r="F314" s="283">
        <v>23539</v>
      </c>
      <c r="G314" s="284">
        <f t="shared" si="13"/>
        <v>94.155999999999992</v>
      </c>
      <c r="H314" s="285"/>
      <c r="I314" s="76"/>
      <c r="J314" s="279"/>
      <c r="K314" s="279"/>
    </row>
    <row r="315" spans="1:11" ht="67.5" customHeight="1" x14ac:dyDescent="0.25">
      <c r="A315" s="10">
        <v>101</v>
      </c>
      <c r="B315" s="55" t="s">
        <v>547</v>
      </c>
      <c r="C315" s="62" t="s">
        <v>206</v>
      </c>
      <c r="D315" s="17" t="s">
        <v>280</v>
      </c>
      <c r="E315" s="281">
        <v>15000</v>
      </c>
      <c r="F315" s="281">
        <v>15000</v>
      </c>
      <c r="G315" s="282">
        <f t="shared" si="13"/>
        <v>100</v>
      </c>
      <c r="H315" s="57">
        <v>100</v>
      </c>
      <c r="I315" s="55"/>
      <c r="J315" s="23" t="s">
        <v>525</v>
      </c>
      <c r="K315" s="55"/>
    </row>
    <row r="316" spans="1:11" s="263" customFormat="1" ht="17.25" customHeight="1" x14ac:dyDescent="0.25">
      <c r="A316" s="277"/>
      <c r="B316" s="61" t="s">
        <v>22</v>
      </c>
      <c r="C316" s="288"/>
      <c r="D316" s="22"/>
      <c r="E316" s="283">
        <v>15000</v>
      </c>
      <c r="F316" s="283">
        <v>15000</v>
      </c>
      <c r="G316" s="284">
        <f t="shared" si="13"/>
        <v>100</v>
      </c>
      <c r="H316" s="285"/>
      <c r="I316" s="76"/>
      <c r="J316" s="279"/>
      <c r="K316" s="279"/>
    </row>
    <row r="317" spans="1:11" s="263" customFormat="1" ht="96.75" customHeight="1" x14ac:dyDescent="0.25">
      <c r="A317" s="10">
        <v>102</v>
      </c>
      <c r="B317" s="55" t="s">
        <v>295</v>
      </c>
      <c r="C317" s="62" t="s">
        <v>208</v>
      </c>
      <c r="D317" s="17" t="s">
        <v>280</v>
      </c>
      <c r="E317" s="281">
        <v>5000</v>
      </c>
      <c r="F317" s="281">
        <v>5000</v>
      </c>
      <c r="G317" s="282">
        <f t="shared" si="13"/>
        <v>100</v>
      </c>
      <c r="H317" s="57">
        <v>100</v>
      </c>
      <c r="I317" s="76"/>
      <c r="J317" s="23" t="s">
        <v>525</v>
      </c>
      <c r="K317" s="279"/>
    </row>
    <row r="318" spans="1:11" s="263" customFormat="1" ht="17.25" customHeight="1" x14ac:dyDescent="0.25">
      <c r="A318" s="277"/>
      <c r="B318" s="61" t="s">
        <v>22</v>
      </c>
      <c r="C318" s="288"/>
      <c r="D318" s="22"/>
      <c r="E318" s="283">
        <v>5000</v>
      </c>
      <c r="F318" s="283">
        <v>5000</v>
      </c>
      <c r="G318" s="284">
        <f t="shared" si="13"/>
        <v>100</v>
      </c>
      <c r="H318" s="285"/>
      <c r="I318" s="76"/>
      <c r="J318" s="279"/>
      <c r="K318" s="279"/>
    </row>
    <row r="319" spans="1:11" ht="82.5" customHeight="1" x14ac:dyDescent="0.25">
      <c r="A319" s="10">
        <v>103</v>
      </c>
      <c r="B319" s="246" t="s">
        <v>209</v>
      </c>
      <c r="C319" s="62" t="s">
        <v>208</v>
      </c>
      <c r="D319" s="17" t="s">
        <v>16</v>
      </c>
      <c r="E319" s="281">
        <v>10000</v>
      </c>
      <c r="F319" s="281">
        <v>13445</v>
      </c>
      <c r="G319" s="282">
        <f t="shared" si="13"/>
        <v>134.44999999999999</v>
      </c>
      <c r="H319" s="57">
        <v>100</v>
      </c>
      <c r="I319" s="55"/>
      <c r="J319" s="23" t="s">
        <v>525</v>
      </c>
      <c r="K319" s="55"/>
    </row>
    <row r="320" spans="1:11" s="263" customFormat="1" ht="17.25" customHeight="1" x14ac:dyDescent="0.25">
      <c r="A320" s="277"/>
      <c r="B320" s="61" t="s">
        <v>22</v>
      </c>
      <c r="C320" s="288"/>
      <c r="D320" s="22"/>
      <c r="E320" s="283">
        <v>10000</v>
      </c>
      <c r="F320" s="283">
        <v>13445</v>
      </c>
      <c r="G320" s="284">
        <f t="shared" si="13"/>
        <v>134.44999999999999</v>
      </c>
      <c r="H320" s="285"/>
      <c r="I320" s="76"/>
      <c r="J320" s="279"/>
      <c r="K320" s="279"/>
    </row>
    <row r="321" spans="1:11" s="263" customFormat="1" ht="96.75" customHeight="1" x14ac:dyDescent="0.25">
      <c r="A321" s="10">
        <v>104</v>
      </c>
      <c r="B321" s="55" t="s">
        <v>295</v>
      </c>
      <c r="C321" s="62" t="s">
        <v>210</v>
      </c>
      <c r="D321" s="17">
        <v>2017</v>
      </c>
      <c r="E321" s="281">
        <v>5000</v>
      </c>
      <c r="F321" s="281">
        <v>4200</v>
      </c>
      <c r="G321" s="282">
        <f t="shared" si="13"/>
        <v>84</v>
      </c>
      <c r="H321" s="57">
        <v>100</v>
      </c>
      <c r="I321" s="76"/>
      <c r="J321" s="37" t="s">
        <v>380</v>
      </c>
      <c r="K321" s="279"/>
    </row>
    <row r="322" spans="1:11" s="263" customFormat="1" ht="17.25" customHeight="1" x14ac:dyDescent="0.25">
      <c r="A322" s="277"/>
      <c r="B322" s="61" t="s">
        <v>22</v>
      </c>
      <c r="C322" s="288"/>
      <c r="D322" s="22"/>
      <c r="E322" s="283">
        <v>5000</v>
      </c>
      <c r="F322" s="283">
        <v>4200</v>
      </c>
      <c r="G322" s="284">
        <f t="shared" si="13"/>
        <v>84</v>
      </c>
      <c r="H322" s="285"/>
      <c r="I322" s="76"/>
      <c r="J322" s="279"/>
      <c r="K322" s="279"/>
    </row>
    <row r="323" spans="1:11" ht="81.75" customHeight="1" x14ac:dyDescent="0.25">
      <c r="A323" s="10">
        <v>105</v>
      </c>
      <c r="B323" s="55" t="s">
        <v>201</v>
      </c>
      <c r="C323" s="62" t="s">
        <v>210</v>
      </c>
      <c r="D323" s="17" t="s">
        <v>211</v>
      </c>
      <c r="E323" s="281">
        <v>5000</v>
      </c>
      <c r="F323" s="281">
        <v>4260.5</v>
      </c>
      <c r="G323" s="282">
        <f t="shared" si="13"/>
        <v>85.21</v>
      </c>
      <c r="H323" s="57">
        <v>100</v>
      </c>
      <c r="I323" s="48"/>
      <c r="J323" s="23" t="s">
        <v>399</v>
      </c>
      <c r="K323" s="14"/>
    </row>
    <row r="324" spans="1:11" s="263" customFormat="1" ht="17.25" customHeight="1" x14ac:dyDescent="0.25">
      <c r="A324" s="277"/>
      <c r="B324" s="61" t="s">
        <v>22</v>
      </c>
      <c r="C324" s="288"/>
      <c r="D324" s="22"/>
      <c r="E324" s="283">
        <v>5000</v>
      </c>
      <c r="F324" s="283">
        <v>4260.5</v>
      </c>
      <c r="G324" s="284">
        <f t="shared" si="13"/>
        <v>85.21</v>
      </c>
      <c r="H324" s="285"/>
      <c r="I324" s="76"/>
      <c r="J324" s="76"/>
      <c r="K324" s="279"/>
    </row>
    <row r="325" spans="1:11" s="263" customFormat="1" ht="83.25" customHeight="1" x14ac:dyDescent="0.25">
      <c r="A325" s="10">
        <v>106</v>
      </c>
      <c r="B325" s="55" t="s">
        <v>548</v>
      </c>
      <c r="C325" s="62" t="s">
        <v>210</v>
      </c>
      <c r="D325" s="17">
        <v>2017</v>
      </c>
      <c r="E325" s="281">
        <v>5000</v>
      </c>
      <c r="F325" s="281">
        <v>2753.28</v>
      </c>
      <c r="G325" s="282">
        <f t="shared" si="13"/>
        <v>55.065600000000003</v>
      </c>
      <c r="H325" s="57">
        <v>100</v>
      </c>
      <c r="I325" s="76"/>
      <c r="J325" s="37" t="s">
        <v>380</v>
      </c>
      <c r="K325" s="279"/>
    </row>
    <row r="326" spans="1:11" s="263" customFormat="1" ht="23.25" customHeight="1" x14ac:dyDescent="0.25">
      <c r="A326" s="277"/>
      <c r="B326" s="61" t="s">
        <v>22</v>
      </c>
      <c r="C326" s="288"/>
      <c r="D326" s="22"/>
      <c r="E326" s="283">
        <v>5000</v>
      </c>
      <c r="F326" s="283">
        <v>2753.28</v>
      </c>
      <c r="G326" s="284">
        <f t="shared" si="13"/>
        <v>55.065600000000003</v>
      </c>
      <c r="H326" s="285"/>
      <c r="I326" s="76"/>
      <c r="J326" s="76"/>
      <c r="K326" s="279"/>
    </row>
    <row r="327" spans="1:11" ht="21" customHeight="1" x14ac:dyDescent="0.25">
      <c r="A327" s="10"/>
      <c r="B327" s="28" t="s">
        <v>54</v>
      </c>
      <c r="C327" s="62"/>
      <c r="D327" s="17"/>
      <c r="E327" s="298">
        <f>E328+E329+E330</f>
        <v>4335107</v>
      </c>
      <c r="F327" s="298">
        <f>F328+F329+F330</f>
        <v>4452446.91</v>
      </c>
      <c r="G327" s="299">
        <f t="shared" si="13"/>
        <v>102.70673618897987</v>
      </c>
      <c r="H327" s="57"/>
      <c r="I327" s="48"/>
      <c r="J327" s="48"/>
      <c r="K327" s="14"/>
    </row>
    <row r="328" spans="1:11" s="263" customFormat="1" ht="17.25" customHeight="1" x14ac:dyDescent="0.25">
      <c r="A328" s="277"/>
      <c r="B328" s="24" t="s">
        <v>13</v>
      </c>
      <c r="C328" s="288"/>
      <c r="D328" s="22"/>
      <c r="E328" s="283">
        <f>E179+E181+E183+E185+E187+E189+E191+E193+E195+E200+E202+E204+E206+E208+E222+E224+E226+E228+E230+E232+E234+E236+E238+E240+E242</f>
        <v>3815107</v>
      </c>
      <c r="F328" s="283">
        <f>F179+F181+F183+F185+F187+F189+F191+F193+F195+F200+F202+F204+F206+F208+F222+F224+F226+F228+F230+F232+F234+F236+F238+F240+F242</f>
        <v>3930190.11</v>
      </c>
      <c r="G328" s="284">
        <f t="shared" si="13"/>
        <v>103.01651067715794</v>
      </c>
      <c r="H328" s="285"/>
      <c r="I328" s="76"/>
      <c r="J328" s="76"/>
      <c r="K328" s="279"/>
    </row>
    <row r="329" spans="1:11" s="263" customFormat="1" ht="17.25" customHeight="1" x14ac:dyDescent="0.25">
      <c r="A329" s="277"/>
      <c r="B329" s="61" t="s">
        <v>22</v>
      </c>
      <c r="C329" s="288"/>
      <c r="D329" s="22"/>
      <c r="E329" s="283">
        <f>E245+E247+E249+E253+E255+E257+E259+E261+E263+E265+E267+E269+E271+E273+E275+E277+E279+E281+E283+E285+E287+E289+E291+E293+E295+E297+E299+E301+E303+E305+E307+E309+E311+E313+E315+E317+E319+E321+E323+E325</f>
        <v>500000</v>
      </c>
      <c r="F329" s="283">
        <f>F245+F247+F249+F253+F255+F257+F259+F261+F263+F265+F267+F269+F271+F273+F275+F277+F279+F281+F283+F285+F287+F289+F291+F293+F295+F297+F299+F301+F303+F305+F307+F309+F311+F313+F315+F317+F319+F321+F323+F325</f>
        <v>468573.10000000003</v>
      </c>
      <c r="G329" s="284">
        <f t="shared" si="13"/>
        <v>93.714620000000011</v>
      </c>
      <c r="H329" s="285"/>
      <c r="I329" s="76"/>
      <c r="J329" s="76"/>
      <c r="K329" s="279"/>
    </row>
    <row r="330" spans="1:11" s="263" customFormat="1" ht="34.5" customHeight="1" x14ac:dyDescent="0.25">
      <c r="A330" s="277"/>
      <c r="B330" s="61" t="s">
        <v>139</v>
      </c>
      <c r="C330" s="288"/>
      <c r="D330" s="22"/>
      <c r="E330" s="283">
        <f>E251</f>
        <v>20000</v>
      </c>
      <c r="F330" s="283">
        <f>F251</f>
        <v>53683.7</v>
      </c>
      <c r="G330" s="284">
        <f t="shared" si="13"/>
        <v>268.41849999999999</v>
      </c>
      <c r="H330" s="285"/>
      <c r="I330" s="76"/>
      <c r="J330" s="76"/>
      <c r="K330" s="279"/>
    </row>
    <row r="331" spans="1:11" ht="26.25" customHeight="1" x14ac:dyDescent="0.25">
      <c r="A331" s="638" t="s">
        <v>212</v>
      </c>
      <c r="B331" s="638"/>
      <c r="C331" s="638"/>
      <c r="D331" s="638"/>
      <c r="E331" s="638"/>
      <c r="F331" s="638"/>
      <c r="G331" s="638"/>
      <c r="H331" s="638"/>
      <c r="I331" s="638"/>
      <c r="J331" s="638"/>
      <c r="K331" s="638"/>
    </row>
    <row r="332" spans="1:11" ht="89.25" customHeight="1" x14ac:dyDescent="0.25">
      <c r="A332" s="10">
        <v>107</v>
      </c>
      <c r="B332" s="55" t="s">
        <v>213</v>
      </c>
      <c r="C332" s="62" t="s">
        <v>149</v>
      </c>
      <c r="D332" s="17" t="s">
        <v>16</v>
      </c>
      <c r="E332" s="281">
        <v>1600</v>
      </c>
      <c r="F332" s="281">
        <v>1601</v>
      </c>
      <c r="G332" s="282">
        <f>F332/E332*100</f>
        <v>100.06250000000001</v>
      </c>
      <c r="H332" s="57">
        <v>100</v>
      </c>
      <c r="I332" s="48"/>
      <c r="J332" s="23" t="s">
        <v>525</v>
      </c>
      <c r="K332" s="14"/>
    </row>
    <row r="333" spans="1:11" s="263" customFormat="1" ht="15.75" customHeight="1" x14ac:dyDescent="0.25">
      <c r="A333" s="277"/>
      <c r="B333" s="61" t="s">
        <v>19</v>
      </c>
      <c r="C333" s="288"/>
      <c r="D333" s="22"/>
      <c r="E333" s="283">
        <f>E336+E335+E337</f>
        <v>1600</v>
      </c>
      <c r="F333" s="283">
        <f>F336+F335+F337</f>
        <v>1601</v>
      </c>
      <c r="G333" s="284">
        <f t="shared" ref="G333:G399" si="14">F333/E333*100</f>
        <v>100.06250000000001</v>
      </c>
      <c r="H333" s="285"/>
      <c r="I333" s="76"/>
      <c r="J333" s="76"/>
      <c r="K333" s="279"/>
    </row>
    <row r="334" spans="1:11" s="263" customFormat="1" ht="22.5" customHeight="1" x14ac:dyDescent="0.25">
      <c r="A334" s="277"/>
      <c r="B334" s="55" t="s">
        <v>155</v>
      </c>
      <c r="C334" s="288"/>
      <c r="D334" s="22"/>
      <c r="E334" s="283"/>
      <c r="F334" s="283"/>
      <c r="G334" s="284"/>
      <c r="H334" s="285"/>
      <c r="I334" s="76"/>
      <c r="J334" s="76"/>
      <c r="K334" s="279"/>
    </row>
    <row r="335" spans="1:11" s="263" customFormat="1" ht="22.5" customHeight="1" x14ac:dyDescent="0.25">
      <c r="A335" s="277"/>
      <c r="B335" s="55" t="s">
        <v>164</v>
      </c>
      <c r="C335" s="288"/>
      <c r="D335" s="22"/>
      <c r="E335" s="283">
        <v>400</v>
      </c>
      <c r="F335" s="283">
        <v>400</v>
      </c>
      <c r="G335" s="284">
        <f t="shared" si="14"/>
        <v>100</v>
      </c>
      <c r="H335" s="285"/>
      <c r="I335" s="76"/>
      <c r="J335" s="76"/>
      <c r="K335" s="279"/>
    </row>
    <row r="336" spans="1:11" s="263" customFormat="1" ht="22.5" customHeight="1" x14ac:dyDescent="0.25">
      <c r="A336" s="277"/>
      <c r="B336" s="55" t="s">
        <v>214</v>
      </c>
      <c r="C336" s="288"/>
      <c r="D336" s="22"/>
      <c r="E336" s="283">
        <v>800</v>
      </c>
      <c r="F336" s="283">
        <v>801</v>
      </c>
      <c r="G336" s="284">
        <f t="shared" si="14"/>
        <v>100.125</v>
      </c>
      <c r="H336" s="285"/>
      <c r="I336" s="76"/>
      <c r="J336" s="76"/>
      <c r="K336" s="279"/>
    </row>
    <row r="337" spans="1:11" s="263" customFormat="1" ht="22.5" customHeight="1" x14ac:dyDescent="0.25">
      <c r="A337" s="277"/>
      <c r="B337" s="55" t="s">
        <v>215</v>
      </c>
      <c r="C337" s="288"/>
      <c r="D337" s="22"/>
      <c r="E337" s="283">
        <v>400</v>
      </c>
      <c r="F337" s="283">
        <v>400</v>
      </c>
      <c r="G337" s="284">
        <f t="shared" si="14"/>
        <v>100</v>
      </c>
      <c r="H337" s="285"/>
      <c r="I337" s="76"/>
      <c r="J337" s="76"/>
      <c r="K337" s="279"/>
    </row>
    <row r="338" spans="1:11" ht="69.75" customHeight="1" x14ac:dyDescent="0.25">
      <c r="A338" s="10">
        <v>108</v>
      </c>
      <c r="B338" s="55" t="s">
        <v>216</v>
      </c>
      <c r="C338" s="62" t="s">
        <v>149</v>
      </c>
      <c r="D338" s="17" t="s">
        <v>16</v>
      </c>
      <c r="E338" s="281">
        <v>1800</v>
      </c>
      <c r="F338" s="281">
        <v>1800</v>
      </c>
      <c r="G338" s="282">
        <f t="shared" si="14"/>
        <v>100</v>
      </c>
      <c r="H338" s="57">
        <v>100</v>
      </c>
      <c r="I338" s="48"/>
      <c r="J338" s="23" t="s">
        <v>525</v>
      </c>
      <c r="K338" s="14"/>
    </row>
    <row r="339" spans="1:11" s="263" customFormat="1" ht="15.75" customHeight="1" x14ac:dyDescent="0.25">
      <c r="A339" s="277"/>
      <c r="B339" s="61" t="s">
        <v>19</v>
      </c>
      <c r="C339" s="288"/>
      <c r="D339" s="22"/>
      <c r="E339" s="283">
        <f>E342+E341+E343</f>
        <v>1800</v>
      </c>
      <c r="F339" s="283">
        <f>F342+F341+F343</f>
        <v>1800</v>
      </c>
      <c r="G339" s="284">
        <f t="shared" si="14"/>
        <v>100</v>
      </c>
      <c r="H339" s="285"/>
      <c r="I339" s="76"/>
      <c r="J339" s="76"/>
      <c r="K339" s="279"/>
    </row>
    <row r="340" spans="1:11" s="263" customFormat="1" ht="22.5" customHeight="1" x14ac:dyDescent="0.25">
      <c r="A340" s="277"/>
      <c r="B340" s="55" t="s">
        <v>155</v>
      </c>
      <c r="C340" s="288"/>
      <c r="D340" s="22"/>
      <c r="E340" s="283"/>
      <c r="F340" s="283"/>
      <c r="G340" s="284"/>
      <c r="H340" s="285"/>
      <c r="I340" s="76"/>
      <c r="J340" s="76"/>
      <c r="K340" s="279"/>
    </row>
    <row r="341" spans="1:11" s="263" customFormat="1" ht="22.5" customHeight="1" x14ac:dyDescent="0.25">
      <c r="A341" s="277"/>
      <c r="B341" s="55" t="s">
        <v>164</v>
      </c>
      <c r="C341" s="288"/>
      <c r="D341" s="22"/>
      <c r="E341" s="283">
        <v>400</v>
      </c>
      <c r="F341" s="283">
        <v>400</v>
      </c>
      <c r="G341" s="284">
        <f t="shared" si="14"/>
        <v>100</v>
      </c>
      <c r="H341" s="285"/>
      <c r="I341" s="76"/>
      <c r="J341" s="76"/>
      <c r="K341" s="279"/>
    </row>
    <row r="342" spans="1:11" s="263" customFormat="1" ht="20.25" customHeight="1" x14ac:dyDescent="0.25">
      <c r="A342" s="277"/>
      <c r="B342" s="55" t="s">
        <v>214</v>
      </c>
      <c r="C342" s="288"/>
      <c r="D342" s="22"/>
      <c r="E342" s="283">
        <v>800</v>
      </c>
      <c r="F342" s="283">
        <v>800</v>
      </c>
      <c r="G342" s="284">
        <f t="shared" si="14"/>
        <v>100</v>
      </c>
      <c r="H342" s="285"/>
      <c r="I342" s="76"/>
      <c r="J342" s="76"/>
      <c r="K342" s="279"/>
    </row>
    <row r="343" spans="1:11" s="263" customFormat="1" ht="21" customHeight="1" x14ac:dyDescent="0.25">
      <c r="A343" s="277"/>
      <c r="B343" s="55" t="s">
        <v>215</v>
      </c>
      <c r="C343" s="288"/>
      <c r="D343" s="22"/>
      <c r="E343" s="283">
        <v>600</v>
      </c>
      <c r="F343" s="283">
        <v>600</v>
      </c>
      <c r="G343" s="284">
        <f t="shared" si="14"/>
        <v>100</v>
      </c>
      <c r="H343" s="285"/>
      <c r="I343" s="76"/>
      <c r="J343" s="76"/>
      <c r="K343" s="279"/>
    </row>
    <row r="344" spans="1:11" ht="117.75" customHeight="1" x14ac:dyDescent="0.25">
      <c r="A344" s="10">
        <v>109</v>
      </c>
      <c r="B344" s="55" t="s">
        <v>217</v>
      </c>
      <c r="C344" s="62" t="s">
        <v>149</v>
      </c>
      <c r="D344" s="17" t="s">
        <v>16</v>
      </c>
      <c r="E344" s="281">
        <v>900</v>
      </c>
      <c r="F344" s="281">
        <v>920</v>
      </c>
      <c r="G344" s="282">
        <f t="shared" si="14"/>
        <v>102.22222222222221</v>
      </c>
      <c r="H344" s="57">
        <v>100</v>
      </c>
      <c r="I344" s="48"/>
      <c r="J344" s="23" t="s">
        <v>525</v>
      </c>
      <c r="K344" s="14"/>
    </row>
    <row r="345" spans="1:11" s="263" customFormat="1" ht="22.5" customHeight="1" x14ac:dyDescent="0.25">
      <c r="A345" s="277"/>
      <c r="B345" s="61" t="s">
        <v>19</v>
      </c>
      <c r="C345" s="288"/>
      <c r="D345" s="22"/>
      <c r="E345" s="283">
        <f>E348+E347+E349</f>
        <v>900</v>
      </c>
      <c r="F345" s="283">
        <f>F348+F347+F349</f>
        <v>920</v>
      </c>
      <c r="G345" s="284">
        <f t="shared" si="14"/>
        <v>102.22222222222221</v>
      </c>
      <c r="H345" s="285"/>
      <c r="I345" s="76"/>
      <c r="J345" s="76"/>
      <c r="K345" s="279"/>
    </row>
    <row r="346" spans="1:11" ht="18.75" customHeight="1" x14ac:dyDescent="0.25">
      <c r="A346" s="10"/>
      <c r="B346" s="55" t="s">
        <v>155</v>
      </c>
      <c r="C346" s="62"/>
      <c r="D346" s="17"/>
      <c r="E346" s="281"/>
      <c r="F346" s="281"/>
      <c r="G346" s="282"/>
      <c r="H346" s="57"/>
      <c r="I346" s="48"/>
      <c r="J346" s="48"/>
      <c r="K346" s="14"/>
    </row>
    <row r="347" spans="1:11" ht="20.25" customHeight="1" x14ac:dyDescent="0.25">
      <c r="A347" s="10"/>
      <c r="B347" s="55" t="s">
        <v>164</v>
      </c>
      <c r="C347" s="62"/>
      <c r="D347" s="17"/>
      <c r="E347" s="281">
        <v>200</v>
      </c>
      <c r="F347" s="281">
        <v>200</v>
      </c>
      <c r="G347" s="282">
        <f t="shared" si="14"/>
        <v>100</v>
      </c>
      <c r="H347" s="57"/>
      <c r="I347" s="48"/>
      <c r="J347" s="48"/>
      <c r="K347" s="14"/>
    </row>
    <row r="348" spans="1:11" ht="20.25" customHeight="1" x14ac:dyDescent="0.25">
      <c r="A348" s="10"/>
      <c r="B348" s="55" t="s">
        <v>214</v>
      </c>
      <c r="C348" s="62"/>
      <c r="D348" s="17"/>
      <c r="E348" s="281">
        <v>200</v>
      </c>
      <c r="F348" s="281">
        <v>220</v>
      </c>
      <c r="G348" s="282">
        <f t="shared" si="14"/>
        <v>110.00000000000001</v>
      </c>
      <c r="H348" s="57"/>
      <c r="I348" s="48"/>
      <c r="J348" s="48"/>
      <c r="K348" s="14"/>
    </row>
    <row r="349" spans="1:11" ht="19.5" customHeight="1" x14ac:dyDescent="0.25">
      <c r="A349" s="10"/>
      <c r="B349" s="55" t="s">
        <v>215</v>
      </c>
      <c r="C349" s="62"/>
      <c r="D349" s="17"/>
      <c r="E349" s="281">
        <v>500</v>
      </c>
      <c r="F349" s="281">
        <v>500</v>
      </c>
      <c r="G349" s="282">
        <f t="shared" si="14"/>
        <v>100</v>
      </c>
      <c r="H349" s="57"/>
      <c r="I349" s="48"/>
      <c r="J349" s="48"/>
      <c r="K349" s="14"/>
    </row>
    <row r="350" spans="1:11" s="302" customFormat="1" ht="85.5" customHeight="1" x14ac:dyDescent="0.25">
      <c r="A350" s="289">
        <v>110</v>
      </c>
      <c r="B350" s="55" t="s">
        <v>218</v>
      </c>
      <c r="C350" s="67" t="s">
        <v>149</v>
      </c>
      <c r="D350" s="68" t="s">
        <v>16</v>
      </c>
      <c r="E350" s="290">
        <v>23200</v>
      </c>
      <c r="F350" s="281">
        <v>26250</v>
      </c>
      <c r="G350" s="291">
        <f t="shared" si="14"/>
        <v>113.14655172413792</v>
      </c>
      <c r="H350" s="57">
        <v>100</v>
      </c>
      <c r="I350" s="300"/>
      <c r="J350" s="293" t="s">
        <v>525</v>
      </c>
      <c r="K350" s="301"/>
    </row>
    <row r="351" spans="1:11" s="263" customFormat="1" ht="23.25" customHeight="1" x14ac:dyDescent="0.25">
      <c r="A351" s="277"/>
      <c r="B351" s="61" t="s">
        <v>19</v>
      </c>
      <c r="C351" s="288"/>
      <c r="D351" s="22"/>
      <c r="E351" s="283">
        <f>E353+E354</f>
        <v>23200</v>
      </c>
      <c r="F351" s="283">
        <f>F353+F354</f>
        <v>26250</v>
      </c>
      <c r="G351" s="284">
        <f t="shared" si="14"/>
        <v>113.14655172413792</v>
      </c>
      <c r="H351" s="285"/>
      <c r="I351" s="76"/>
      <c r="J351" s="76"/>
      <c r="K351" s="279"/>
    </row>
    <row r="352" spans="1:11" ht="18.75" customHeight="1" x14ac:dyDescent="0.25">
      <c r="A352" s="10"/>
      <c r="B352" s="55" t="s">
        <v>155</v>
      </c>
      <c r="C352" s="62"/>
      <c r="D352" s="17"/>
      <c r="E352" s="281"/>
      <c r="F352" s="281"/>
      <c r="G352" s="282"/>
      <c r="H352" s="57"/>
      <c r="I352" s="48"/>
      <c r="J352" s="48"/>
      <c r="K352" s="14"/>
    </row>
    <row r="353" spans="1:11" ht="23.25" customHeight="1" x14ac:dyDescent="0.25">
      <c r="A353" s="10"/>
      <c r="B353" s="55" t="s">
        <v>214</v>
      </c>
      <c r="C353" s="62"/>
      <c r="D353" s="17"/>
      <c r="E353" s="281">
        <v>22500</v>
      </c>
      <c r="F353" s="281">
        <v>25550</v>
      </c>
      <c r="G353" s="282">
        <f t="shared" si="14"/>
        <v>113.55555555555557</v>
      </c>
      <c r="H353" s="57"/>
      <c r="I353" s="48"/>
      <c r="J353" s="48"/>
      <c r="K353" s="14"/>
    </row>
    <row r="354" spans="1:11" ht="22.5" customHeight="1" x14ac:dyDescent="0.25">
      <c r="A354" s="10"/>
      <c r="B354" s="55" t="s">
        <v>215</v>
      </c>
      <c r="C354" s="62"/>
      <c r="D354" s="17"/>
      <c r="E354" s="281">
        <v>700</v>
      </c>
      <c r="F354" s="281">
        <v>700</v>
      </c>
      <c r="G354" s="282">
        <f t="shared" si="14"/>
        <v>100</v>
      </c>
      <c r="H354" s="57"/>
      <c r="I354" s="48"/>
      <c r="J354" s="48"/>
      <c r="K354" s="14"/>
    </row>
    <row r="355" spans="1:11" s="302" customFormat="1" ht="94.5" customHeight="1" x14ac:dyDescent="0.25">
      <c r="A355" s="289">
        <v>111</v>
      </c>
      <c r="B355" s="55" t="s">
        <v>219</v>
      </c>
      <c r="C355" s="67" t="s">
        <v>149</v>
      </c>
      <c r="D355" s="68" t="s">
        <v>16</v>
      </c>
      <c r="E355" s="290">
        <v>900</v>
      </c>
      <c r="F355" s="281">
        <v>900</v>
      </c>
      <c r="G355" s="291">
        <f t="shared" si="14"/>
        <v>100</v>
      </c>
      <c r="H355" s="57">
        <v>100</v>
      </c>
      <c r="I355" s="300"/>
      <c r="J355" s="293" t="s">
        <v>525</v>
      </c>
      <c r="K355" s="301"/>
    </row>
    <row r="356" spans="1:11" s="263" customFormat="1" ht="20.25" customHeight="1" x14ac:dyDescent="0.25">
      <c r="A356" s="277"/>
      <c r="B356" s="61" t="s">
        <v>19</v>
      </c>
      <c r="C356" s="288"/>
      <c r="D356" s="22"/>
      <c r="E356" s="283">
        <f>E358+E359+E360</f>
        <v>900</v>
      </c>
      <c r="F356" s="283">
        <v>900</v>
      </c>
      <c r="G356" s="284">
        <f t="shared" si="14"/>
        <v>100</v>
      </c>
      <c r="H356" s="285"/>
      <c r="I356" s="76"/>
      <c r="J356" s="76"/>
      <c r="K356" s="279"/>
    </row>
    <row r="357" spans="1:11" ht="21" customHeight="1" x14ac:dyDescent="0.25">
      <c r="A357" s="10"/>
      <c r="B357" s="55" t="s">
        <v>155</v>
      </c>
      <c r="C357" s="62"/>
      <c r="D357" s="17"/>
      <c r="E357" s="281"/>
      <c r="F357" s="281"/>
      <c r="G357" s="282"/>
      <c r="H357" s="57"/>
      <c r="I357" s="48"/>
      <c r="J357" s="48"/>
      <c r="K357" s="14"/>
    </row>
    <row r="358" spans="1:11" ht="23.25" customHeight="1" x14ac:dyDescent="0.25">
      <c r="A358" s="10"/>
      <c r="B358" s="55" t="s">
        <v>164</v>
      </c>
      <c r="C358" s="62"/>
      <c r="D358" s="17"/>
      <c r="E358" s="281">
        <v>200</v>
      </c>
      <c r="F358" s="281">
        <v>200</v>
      </c>
      <c r="G358" s="282">
        <f t="shared" si="14"/>
        <v>100</v>
      </c>
      <c r="H358" s="57"/>
      <c r="I358" s="48"/>
      <c r="J358" s="48"/>
      <c r="K358" s="14"/>
    </row>
    <row r="359" spans="1:11" ht="23.25" customHeight="1" x14ac:dyDescent="0.25">
      <c r="A359" s="10"/>
      <c r="B359" s="55" t="s">
        <v>214</v>
      </c>
      <c r="C359" s="62"/>
      <c r="D359" s="17"/>
      <c r="E359" s="281">
        <v>200</v>
      </c>
      <c r="F359" s="281">
        <v>200</v>
      </c>
      <c r="G359" s="282">
        <f t="shared" si="14"/>
        <v>100</v>
      </c>
      <c r="H359" s="57"/>
      <c r="I359" s="48"/>
      <c r="J359" s="48"/>
      <c r="K359" s="14"/>
    </row>
    <row r="360" spans="1:11" ht="22.5" customHeight="1" x14ac:dyDescent="0.25">
      <c r="A360" s="10"/>
      <c r="B360" s="55" t="s">
        <v>215</v>
      </c>
      <c r="C360" s="62"/>
      <c r="D360" s="17"/>
      <c r="E360" s="281">
        <v>500</v>
      </c>
      <c r="F360" s="281">
        <v>500</v>
      </c>
      <c r="G360" s="282">
        <f t="shared" si="14"/>
        <v>100</v>
      </c>
      <c r="H360" s="57"/>
      <c r="I360" s="48"/>
      <c r="J360" s="48"/>
      <c r="K360" s="14"/>
    </row>
    <row r="361" spans="1:11" ht="63.75" customHeight="1" x14ac:dyDescent="0.25">
      <c r="A361" s="10">
        <v>112</v>
      </c>
      <c r="B361" s="55" t="s">
        <v>220</v>
      </c>
      <c r="C361" s="62" t="s">
        <v>149</v>
      </c>
      <c r="D361" s="17" t="s">
        <v>16</v>
      </c>
      <c r="E361" s="281">
        <v>1200</v>
      </c>
      <c r="F361" s="281">
        <v>1195.1500000000001</v>
      </c>
      <c r="G361" s="282">
        <f t="shared" si="14"/>
        <v>99.595833333333346</v>
      </c>
      <c r="H361" s="57">
        <v>100</v>
      </c>
      <c r="I361" s="48"/>
      <c r="J361" s="23" t="s">
        <v>525</v>
      </c>
      <c r="K361" s="14"/>
    </row>
    <row r="362" spans="1:11" s="263" customFormat="1" ht="21" customHeight="1" x14ac:dyDescent="0.25">
      <c r="A362" s="277"/>
      <c r="B362" s="533" t="s">
        <v>13</v>
      </c>
      <c r="C362" s="288"/>
      <c r="D362" s="22"/>
      <c r="E362" s="283">
        <f>E364+E365</f>
        <v>1200</v>
      </c>
      <c r="F362" s="283">
        <f>F364+F365</f>
        <v>1195.1500000000001</v>
      </c>
      <c r="G362" s="284">
        <f t="shared" si="14"/>
        <v>99.595833333333346</v>
      </c>
      <c r="H362" s="285"/>
      <c r="I362" s="76"/>
      <c r="J362" s="534">
        <f>E362+E367+E382</f>
        <v>15929</v>
      </c>
      <c r="K362" s="534">
        <f>F362+F367+F382</f>
        <v>15923.1</v>
      </c>
    </row>
    <row r="363" spans="1:11" ht="19.5" customHeight="1" x14ac:dyDescent="0.25">
      <c r="A363" s="10"/>
      <c r="B363" s="55" t="s">
        <v>155</v>
      </c>
      <c r="C363" s="62"/>
      <c r="D363" s="17"/>
      <c r="E363" s="281"/>
      <c r="F363" s="281"/>
      <c r="G363" s="282"/>
      <c r="H363" s="57"/>
      <c r="I363" s="48"/>
      <c r="J363" s="48"/>
      <c r="K363" s="14"/>
    </row>
    <row r="364" spans="1:11" ht="22.5" customHeight="1" x14ac:dyDescent="0.25">
      <c r="A364" s="10"/>
      <c r="B364" s="55" t="s">
        <v>164</v>
      </c>
      <c r="C364" s="62"/>
      <c r="D364" s="17"/>
      <c r="E364" s="281">
        <v>200</v>
      </c>
      <c r="F364" s="281">
        <v>195.15</v>
      </c>
      <c r="G364" s="282">
        <v>0</v>
      </c>
      <c r="H364" s="57"/>
      <c r="I364" s="48"/>
      <c r="J364" s="48"/>
      <c r="K364" s="14"/>
    </row>
    <row r="365" spans="1:11" ht="24" customHeight="1" x14ac:dyDescent="0.25">
      <c r="A365" s="10"/>
      <c r="B365" s="55" t="s">
        <v>214</v>
      </c>
      <c r="C365" s="62"/>
      <c r="D365" s="17"/>
      <c r="E365" s="281">
        <v>1000</v>
      </c>
      <c r="F365" s="281">
        <v>1000</v>
      </c>
      <c r="G365" s="282">
        <f t="shared" si="14"/>
        <v>100</v>
      </c>
      <c r="H365" s="57"/>
      <c r="I365" s="48"/>
      <c r="J365" s="48"/>
      <c r="K365" s="14"/>
    </row>
    <row r="366" spans="1:11" ht="50.25" customHeight="1" x14ac:dyDescent="0.25">
      <c r="A366" s="10">
        <v>113</v>
      </c>
      <c r="B366" s="55" t="s">
        <v>549</v>
      </c>
      <c r="C366" s="62" t="s">
        <v>149</v>
      </c>
      <c r="D366" s="17"/>
      <c r="E366" s="281">
        <v>1800</v>
      </c>
      <c r="F366" s="281">
        <f>F367</f>
        <v>1798.95</v>
      </c>
      <c r="G366" s="282">
        <f t="shared" si="14"/>
        <v>99.941666666666677</v>
      </c>
      <c r="H366" s="57">
        <v>100</v>
      </c>
      <c r="I366" s="48"/>
      <c r="J366" s="23" t="s">
        <v>449</v>
      </c>
      <c r="K366" s="14"/>
    </row>
    <row r="367" spans="1:11" s="263" customFormat="1" ht="24" customHeight="1" x14ac:dyDescent="0.25">
      <c r="A367" s="277"/>
      <c r="B367" s="61" t="s">
        <v>13</v>
      </c>
      <c r="C367" s="288"/>
      <c r="D367" s="22"/>
      <c r="E367" s="283">
        <f>E369+E370</f>
        <v>1800</v>
      </c>
      <c r="F367" s="283">
        <f>F369+F370</f>
        <v>1798.95</v>
      </c>
      <c r="G367" s="284">
        <f t="shared" si="14"/>
        <v>99.941666666666677</v>
      </c>
      <c r="H367" s="285"/>
      <c r="I367" s="76"/>
      <c r="J367" s="76"/>
      <c r="K367" s="279"/>
    </row>
    <row r="368" spans="1:11" ht="19.5" customHeight="1" x14ac:dyDescent="0.25">
      <c r="A368" s="10"/>
      <c r="B368" s="55" t="s">
        <v>155</v>
      </c>
      <c r="C368" s="62"/>
      <c r="D368" s="17"/>
      <c r="E368" s="281"/>
      <c r="F368" s="303"/>
      <c r="G368" s="282"/>
      <c r="H368" s="57"/>
      <c r="I368" s="48"/>
      <c r="J368" s="48"/>
      <c r="K368" s="14"/>
    </row>
    <row r="369" spans="1:11" ht="24" customHeight="1" x14ac:dyDescent="0.25">
      <c r="A369" s="10"/>
      <c r="B369" s="55" t="s">
        <v>164</v>
      </c>
      <c r="C369" s="62"/>
      <c r="D369" s="17"/>
      <c r="E369" s="281">
        <v>300</v>
      </c>
      <c r="F369" s="281">
        <v>299.77</v>
      </c>
      <c r="G369" s="282">
        <f t="shared" si="14"/>
        <v>99.923333333333332</v>
      </c>
      <c r="H369" s="57"/>
      <c r="I369" s="48"/>
      <c r="J369" s="48"/>
      <c r="K369" s="14"/>
    </row>
    <row r="370" spans="1:11" ht="24" customHeight="1" x14ac:dyDescent="0.25">
      <c r="A370" s="10"/>
      <c r="B370" s="55" t="s">
        <v>214</v>
      </c>
      <c r="C370" s="62"/>
      <c r="D370" s="17"/>
      <c r="E370" s="281">
        <v>1500</v>
      </c>
      <c r="F370" s="281">
        <v>1499.18</v>
      </c>
      <c r="G370" s="282">
        <f t="shared" si="14"/>
        <v>99.945333333333338</v>
      </c>
      <c r="H370" s="57"/>
      <c r="I370" s="48"/>
      <c r="J370" s="48"/>
      <c r="K370" s="14"/>
    </row>
    <row r="371" spans="1:11" ht="60.75" customHeight="1" x14ac:dyDescent="0.25">
      <c r="A371" s="10">
        <v>114</v>
      </c>
      <c r="B371" s="55" t="s">
        <v>221</v>
      </c>
      <c r="C371" s="62" t="s">
        <v>149</v>
      </c>
      <c r="D371" s="17" t="s">
        <v>16</v>
      </c>
      <c r="E371" s="281">
        <v>17000</v>
      </c>
      <c r="F371" s="281">
        <v>27831.200000000001</v>
      </c>
      <c r="G371" s="282">
        <f t="shared" si="14"/>
        <v>163.71294117647059</v>
      </c>
      <c r="H371" s="57">
        <v>100</v>
      </c>
      <c r="I371" s="48"/>
      <c r="J371" s="23" t="s">
        <v>525</v>
      </c>
      <c r="K371" s="14"/>
    </row>
    <row r="372" spans="1:11" s="263" customFormat="1" ht="17.25" customHeight="1" x14ac:dyDescent="0.25">
      <c r="A372" s="277"/>
      <c r="B372" s="61" t="s">
        <v>19</v>
      </c>
      <c r="C372" s="288"/>
      <c r="D372" s="22"/>
      <c r="E372" s="283">
        <f>E374+E375+E376</f>
        <v>17000</v>
      </c>
      <c r="F372" s="283">
        <f>F374+F375+F376</f>
        <v>27831.200000000001</v>
      </c>
      <c r="G372" s="284">
        <f t="shared" si="14"/>
        <v>163.71294117647059</v>
      </c>
      <c r="H372" s="285"/>
      <c r="I372" s="279"/>
      <c r="J372" s="279"/>
      <c r="K372" s="279"/>
    </row>
    <row r="373" spans="1:11" ht="17.25" customHeight="1" x14ac:dyDescent="0.25">
      <c r="A373" s="10"/>
      <c r="B373" s="55" t="s">
        <v>155</v>
      </c>
      <c r="C373" s="62"/>
      <c r="D373" s="17"/>
      <c r="E373" s="281"/>
      <c r="F373" s="281"/>
      <c r="G373" s="282"/>
      <c r="H373" s="57"/>
      <c r="I373" s="14"/>
      <c r="J373" s="14"/>
      <c r="K373" s="14"/>
    </row>
    <row r="374" spans="1:11" ht="17.25" customHeight="1" x14ac:dyDescent="0.25">
      <c r="A374" s="10"/>
      <c r="B374" s="55" t="s">
        <v>164</v>
      </c>
      <c r="C374" s="62"/>
      <c r="D374" s="17"/>
      <c r="E374" s="281">
        <v>1000</v>
      </c>
      <c r="F374" s="281">
        <v>1000</v>
      </c>
      <c r="G374" s="282">
        <f t="shared" si="14"/>
        <v>100</v>
      </c>
      <c r="H374" s="57"/>
      <c r="I374" s="14"/>
      <c r="J374" s="14"/>
      <c r="K374" s="14"/>
    </row>
    <row r="375" spans="1:11" ht="19.5" customHeight="1" x14ac:dyDescent="0.25">
      <c r="A375" s="10"/>
      <c r="B375" s="55" t="s">
        <v>214</v>
      </c>
      <c r="C375" s="62"/>
      <c r="D375" s="17"/>
      <c r="E375" s="281">
        <v>12000</v>
      </c>
      <c r="F375" s="281">
        <v>22831.200000000001</v>
      </c>
      <c r="G375" s="282">
        <f t="shared" si="14"/>
        <v>190.26000000000002</v>
      </c>
      <c r="H375" s="57"/>
      <c r="I375" s="14"/>
      <c r="J375" s="14"/>
      <c r="K375" s="14"/>
    </row>
    <row r="376" spans="1:11" ht="17.25" customHeight="1" x14ac:dyDescent="0.25">
      <c r="A376" s="10"/>
      <c r="B376" s="55" t="s">
        <v>215</v>
      </c>
      <c r="C376" s="62"/>
      <c r="D376" s="17"/>
      <c r="E376" s="281">
        <v>4000</v>
      </c>
      <c r="F376" s="281">
        <v>4000</v>
      </c>
      <c r="G376" s="282">
        <f t="shared" si="14"/>
        <v>100</v>
      </c>
      <c r="H376" s="57"/>
      <c r="I376" s="14"/>
      <c r="J376" s="14"/>
      <c r="K376" s="14"/>
    </row>
    <row r="377" spans="1:11" ht="72" customHeight="1" x14ac:dyDescent="0.25">
      <c r="A377" s="10">
        <v>115</v>
      </c>
      <c r="B377" s="55" t="s">
        <v>222</v>
      </c>
      <c r="C377" s="62" t="s">
        <v>149</v>
      </c>
      <c r="D377" s="17" t="s">
        <v>16</v>
      </c>
      <c r="E377" s="281">
        <v>80429</v>
      </c>
      <c r="F377" s="281">
        <f>F378+F382</f>
        <v>73079.199999999997</v>
      </c>
      <c r="G377" s="282">
        <f t="shared" si="14"/>
        <v>90.861753845006149</v>
      </c>
      <c r="H377" s="57">
        <v>100</v>
      </c>
      <c r="I377" s="14"/>
      <c r="J377" s="23" t="s">
        <v>525</v>
      </c>
      <c r="K377" s="14"/>
    </row>
    <row r="378" spans="1:11" s="263" customFormat="1" ht="17.25" customHeight="1" x14ac:dyDescent="0.25">
      <c r="A378" s="277"/>
      <c r="B378" s="61" t="s">
        <v>19</v>
      </c>
      <c r="C378" s="272"/>
      <c r="D378" s="272"/>
      <c r="E378" s="283">
        <f>E380+E381</f>
        <v>67500</v>
      </c>
      <c r="F378" s="283">
        <f>F380+F381</f>
        <v>60150.2</v>
      </c>
      <c r="G378" s="284">
        <f t="shared" si="14"/>
        <v>89.111407407407413</v>
      </c>
      <c r="H378" s="285"/>
      <c r="I378" s="279"/>
      <c r="J378" s="279"/>
      <c r="K378" s="279"/>
    </row>
    <row r="379" spans="1:11" ht="17.25" customHeight="1" x14ac:dyDescent="0.25">
      <c r="A379" s="10"/>
      <c r="B379" s="55" t="s">
        <v>155</v>
      </c>
      <c r="C379" s="1"/>
      <c r="D379" s="1"/>
      <c r="E379" s="281"/>
      <c r="F379" s="281"/>
      <c r="G379" s="282"/>
      <c r="H379" s="57"/>
      <c r="I379" s="14"/>
      <c r="J379" s="14"/>
      <c r="K379" s="14"/>
    </row>
    <row r="380" spans="1:11" ht="17.25" customHeight="1" x14ac:dyDescent="0.25">
      <c r="A380" s="10"/>
      <c r="B380" s="55" t="s">
        <v>214</v>
      </c>
      <c r="C380" s="1"/>
      <c r="D380" s="1"/>
      <c r="E380" s="281">
        <v>60000</v>
      </c>
      <c r="F380" s="281">
        <v>52650.2</v>
      </c>
      <c r="G380" s="282">
        <f t="shared" si="14"/>
        <v>87.75033333333333</v>
      </c>
      <c r="H380" s="57"/>
      <c r="I380" s="14"/>
      <c r="J380" s="14"/>
      <c r="K380" s="14"/>
    </row>
    <row r="381" spans="1:11" ht="17.25" customHeight="1" x14ac:dyDescent="0.25">
      <c r="A381" s="10"/>
      <c r="B381" s="55" t="s">
        <v>215</v>
      </c>
      <c r="C381" s="1"/>
      <c r="D381" s="1"/>
      <c r="E381" s="281">
        <v>7500</v>
      </c>
      <c r="F381" s="281">
        <v>7500</v>
      </c>
      <c r="G381" s="282">
        <f t="shared" si="14"/>
        <v>100</v>
      </c>
      <c r="H381" s="57"/>
      <c r="I381" s="14"/>
      <c r="J381" s="14"/>
      <c r="K381" s="14"/>
    </row>
    <row r="382" spans="1:11" s="263" customFormat="1" ht="17.25" customHeight="1" x14ac:dyDescent="0.25">
      <c r="A382" s="277"/>
      <c r="B382" s="61" t="s">
        <v>13</v>
      </c>
      <c r="C382" s="272"/>
      <c r="D382" s="272"/>
      <c r="E382" s="283">
        <f>E384+E385</f>
        <v>12929</v>
      </c>
      <c r="F382" s="283">
        <f>F384+F385</f>
        <v>12929</v>
      </c>
      <c r="G382" s="284">
        <f t="shared" si="14"/>
        <v>100</v>
      </c>
      <c r="H382" s="285"/>
      <c r="I382" s="279"/>
      <c r="J382" s="279"/>
      <c r="K382" s="279"/>
    </row>
    <row r="383" spans="1:11" ht="17.25" customHeight="1" x14ac:dyDescent="0.25">
      <c r="A383" s="10"/>
      <c r="B383" s="55" t="s">
        <v>155</v>
      </c>
      <c r="C383" s="1"/>
      <c r="D383" s="1"/>
      <c r="E383" s="281"/>
      <c r="F383" s="281"/>
      <c r="G383" s="282"/>
      <c r="H383" s="57"/>
      <c r="I383" s="14"/>
      <c r="J383" s="14"/>
      <c r="K383" s="14"/>
    </row>
    <row r="384" spans="1:11" ht="17.25" customHeight="1" x14ac:dyDescent="0.25">
      <c r="A384" s="10"/>
      <c r="B384" s="55" t="s">
        <v>214</v>
      </c>
      <c r="C384" s="1"/>
      <c r="D384" s="1"/>
      <c r="E384" s="281">
        <v>10000</v>
      </c>
      <c r="F384" s="281">
        <v>10000</v>
      </c>
      <c r="G384" s="282">
        <f t="shared" si="14"/>
        <v>100</v>
      </c>
      <c r="H384" s="57"/>
      <c r="I384" s="14"/>
      <c r="J384" s="14"/>
      <c r="K384" s="14"/>
    </row>
    <row r="385" spans="1:11" ht="17.25" customHeight="1" x14ac:dyDescent="0.25">
      <c r="A385" s="10"/>
      <c r="B385" s="55" t="s">
        <v>215</v>
      </c>
      <c r="C385" s="1"/>
      <c r="D385" s="1"/>
      <c r="E385" s="281">
        <v>2929</v>
      </c>
      <c r="F385" s="281">
        <v>2929</v>
      </c>
      <c r="G385" s="282">
        <f t="shared" si="14"/>
        <v>100</v>
      </c>
      <c r="H385" s="57"/>
      <c r="I385" s="14"/>
      <c r="J385" s="14"/>
      <c r="K385" s="14"/>
    </row>
    <row r="386" spans="1:11" ht="77.25" customHeight="1" x14ac:dyDescent="0.25">
      <c r="A386" s="10">
        <v>116</v>
      </c>
      <c r="B386" s="55" t="s">
        <v>223</v>
      </c>
      <c r="C386" s="62" t="s">
        <v>149</v>
      </c>
      <c r="D386" s="17" t="s">
        <v>16</v>
      </c>
      <c r="E386" s="281">
        <v>5000</v>
      </c>
      <c r="F386" s="281">
        <v>3403.85</v>
      </c>
      <c r="G386" s="282">
        <f t="shared" si="14"/>
        <v>68.076999999999998</v>
      </c>
      <c r="H386" s="57">
        <v>100</v>
      </c>
      <c r="I386" s="14"/>
      <c r="J386" s="23" t="s">
        <v>545</v>
      </c>
      <c r="K386" s="14"/>
    </row>
    <row r="387" spans="1:11" s="263" customFormat="1" ht="17.25" customHeight="1" x14ac:dyDescent="0.25">
      <c r="A387" s="277"/>
      <c r="B387" s="61" t="s">
        <v>19</v>
      </c>
      <c r="C387" s="288"/>
      <c r="D387" s="22"/>
      <c r="E387" s="283">
        <f>E389+E390+E391</f>
        <v>5000</v>
      </c>
      <c r="F387" s="283">
        <f>F389+F390+F391</f>
        <v>3403.85</v>
      </c>
      <c r="G387" s="284">
        <f t="shared" si="14"/>
        <v>68.076999999999998</v>
      </c>
      <c r="H387" s="285"/>
      <c r="I387" s="279"/>
      <c r="J387" s="279"/>
      <c r="K387" s="279"/>
    </row>
    <row r="388" spans="1:11" ht="17.25" customHeight="1" x14ac:dyDescent="0.25">
      <c r="A388" s="10"/>
      <c r="B388" s="55" t="s">
        <v>155</v>
      </c>
      <c r="C388" s="62"/>
      <c r="D388" s="17"/>
      <c r="E388" s="281"/>
      <c r="F388" s="281"/>
      <c r="G388" s="282"/>
      <c r="H388" s="57"/>
      <c r="I388" s="14"/>
      <c r="J388" s="14"/>
      <c r="K388" s="14"/>
    </row>
    <row r="389" spans="1:11" ht="17.25" customHeight="1" x14ac:dyDescent="0.25">
      <c r="A389" s="10"/>
      <c r="B389" s="55" t="s">
        <v>164</v>
      </c>
      <c r="C389" s="1"/>
      <c r="D389" s="1"/>
      <c r="E389" s="281">
        <v>500</v>
      </c>
      <c r="F389" s="281">
        <v>500</v>
      </c>
      <c r="G389" s="282">
        <f t="shared" si="14"/>
        <v>100</v>
      </c>
      <c r="H389" s="57"/>
      <c r="I389" s="14"/>
      <c r="J389" s="14"/>
      <c r="K389" s="14"/>
    </row>
    <row r="390" spans="1:11" ht="17.25" customHeight="1" x14ac:dyDescent="0.25">
      <c r="A390" s="10"/>
      <c r="B390" s="55" t="s">
        <v>214</v>
      </c>
      <c r="C390" s="1"/>
      <c r="D390" s="1"/>
      <c r="E390" s="281">
        <v>2500</v>
      </c>
      <c r="F390" s="281">
        <v>903.85</v>
      </c>
      <c r="G390" s="282">
        <f t="shared" si="14"/>
        <v>36.154000000000003</v>
      </c>
      <c r="H390" s="57"/>
      <c r="I390" s="14"/>
      <c r="J390" s="14"/>
      <c r="K390" s="14"/>
    </row>
    <row r="391" spans="1:11" ht="17.25" customHeight="1" x14ac:dyDescent="0.25">
      <c r="A391" s="10"/>
      <c r="B391" s="55" t="s">
        <v>215</v>
      </c>
      <c r="C391" s="1"/>
      <c r="D391" s="1"/>
      <c r="E391" s="281">
        <v>2000</v>
      </c>
      <c r="F391" s="281">
        <v>2000</v>
      </c>
      <c r="G391" s="282">
        <f t="shared" si="14"/>
        <v>100</v>
      </c>
      <c r="H391" s="57"/>
      <c r="I391" s="14"/>
      <c r="J391" s="14"/>
      <c r="K391" s="14"/>
    </row>
    <row r="392" spans="1:11" s="302" customFormat="1" ht="102.75" customHeight="1" x14ac:dyDescent="0.25">
      <c r="A392" s="289">
        <v>117</v>
      </c>
      <c r="B392" s="55" t="s">
        <v>550</v>
      </c>
      <c r="C392" s="67" t="s">
        <v>149</v>
      </c>
      <c r="D392" s="304">
        <v>2017</v>
      </c>
      <c r="E392" s="290">
        <v>3000</v>
      </c>
      <c r="F392" s="281">
        <v>1200</v>
      </c>
      <c r="G392" s="291">
        <f t="shared" si="14"/>
        <v>40</v>
      </c>
      <c r="H392" s="57">
        <v>100</v>
      </c>
      <c r="I392" s="301"/>
      <c r="J392" s="229" t="s">
        <v>380</v>
      </c>
      <c r="K392" s="301"/>
    </row>
    <row r="393" spans="1:11" s="263" customFormat="1" ht="17.25" customHeight="1" x14ac:dyDescent="0.25">
      <c r="A393" s="277"/>
      <c r="B393" s="61" t="s">
        <v>19</v>
      </c>
      <c r="C393" s="272"/>
      <c r="D393" s="272"/>
      <c r="E393" s="283">
        <v>3000</v>
      </c>
      <c r="F393" s="283">
        <v>1200</v>
      </c>
      <c r="G393" s="284">
        <f t="shared" si="14"/>
        <v>40</v>
      </c>
      <c r="H393" s="285"/>
      <c r="I393" s="279"/>
      <c r="J393" s="279"/>
      <c r="K393" s="279"/>
    </row>
    <row r="394" spans="1:11" ht="81.75" customHeight="1" x14ac:dyDescent="0.25">
      <c r="A394" s="10">
        <v>118</v>
      </c>
      <c r="B394" s="55" t="s">
        <v>224</v>
      </c>
      <c r="C394" s="62" t="s">
        <v>48</v>
      </c>
      <c r="D394" s="17" t="s">
        <v>16</v>
      </c>
      <c r="E394" s="281">
        <v>1100</v>
      </c>
      <c r="F394" s="281">
        <v>1095.9000000000001</v>
      </c>
      <c r="G394" s="282">
        <f t="shared" si="14"/>
        <v>99.627272727272725</v>
      </c>
      <c r="H394" s="57">
        <v>100</v>
      </c>
      <c r="I394" s="14"/>
      <c r="J394" s="23" t="s">
        <v>525</v>
      </c>
      <c r="K394" s="14"/>
    </row>
    <row r="395" spans="1:11" s="263" customFormat="1" ht="17.25" customHeight="1" x14ac:dyDescent="0.25">
      <c r="A395" s="277"/>
      <c r="B395" s="61" t="s">
        <v>19</v>
      </c>
      <c r="C395" s="288"/>
      <c r="D395" s="22"/>
      <c r="E395" s="305">
        <f>E397+E398</f>
        <v>1100</v>
      </c>
      <c r="F395" s="305">
        <f>F397+F398</f>
        <v>1095.9000000000001</v>
      </c>
      <c r="G395" s="306">
        <f t="shared" si="14"/>
        <v>99.627272727272725</v>
      </c>
      <c r="H395" s="285"/>
      <c r="I395" s="279"/>
      <c r="J395" s="279"/>
      <c r="K395" s="279"/>
    </row>
    <row r="396" spans="1:11" ht="17.25" customHeight="1" x14ac:dyDescent="0.25">
      <c r="A396" s="10"/>
      <c r="B396" s="55" t="s">
        <v>155</v>
      </c>
      <c r="C396" s="62"/>
      <c r="D396" s="17"/>
      <c r="E396" s="80"/>
      <c r="F396" s="80"/>
      <c r="G396" s="307"/>
      <c r="H396" s="57"/>
      <c r="I396" s="14"/>
      <c r="J396" s="14"/>
      <c r="K396" s="14"/>
    </row>
    <row r="397" spans="1:11" ht="33.75" customHeight="1" x14ac:dyDescent="0.25">
      <c r="A397" s="10"/>
      <c r="B397" s="55" t="s">
        <v>225</v>
      </c>
      <c r="C397" s="62"/>
      <c r="D397" s="17"/>
      <c r="E397" s="80">
        <v>900</v>
      </c>
      <c r="F397" s="80">
        <v>1095.9000000000001</v>
      </c>
      <c r="G397" s="307">
        <f t="shared" si="14"/>
        <v>121.76666666666667</v>
      </c>
      <c r="H397" s="57"/>
      <c r="I397" s="14"/>
      <c r="J397" s="14"/>
      <c r="K397" s="14"/>
    </row>
    <row r="398" spans="1:11" ht="24" customHeight="1" x14ac:dyDescent="0.25">
      <c r="A398" s="10"/>
      <c r="B398" s="55" t="s">
        <v>226</v>
      </c>
      <c r="C398" s="62"/>
      <c r="D398" s="17"/>
      <c r="E398" s="80">
        <v>200</v>
      </c>
      <c r="F398" s="80">
        <v>0</v>
      </c>
      <c r="G398" s="307">
        <f t="shared" si="14"/>
        <v>0</v>
      </c>
      <c r="H398" s="57"/>
      <c r="I398" s="14"/>
      <c r="J398" s="14"/>
      <c r="K398" s="14"/>
    </row>
    <row r="399" spans="1:11" ht="53.25" customHeight="1" x14ac:dyDescent="0.25">
      <c r="A399" s="10">
        <v>119</v>
      </c>
      <c r="B399" s="55" t="s">
        <v>216</v>
      </c>
      <c r="C399" s="62" t="s">
        <v>48</v>
      </c>
      <c r="D399" s="17" t="s">
        <v>16</v>
      </c>
      <c r="E399" s="281">
        <v>1200</v>
      </c>
      <c r="F399" s="281">
        <v>430</v>
      </c>
      <c r="G399" s="282">
        <f t="shared" si="14"/>
        <v>35.833333333333336</v>
      </c>
      <c r="H399" s="57">
        <v>100</v>
      </c>
      <c r="I399" s="14"/>
      <c r="J399" s="23" t="s">
        <v>525</v>
      </c>
      <c r="K399" s="14"/>
    </row>
    <row r="400" spans="1:11" s="263" customFormat="1" ht="17.25" customHeight="1" x14ac:dyDescent="0.25">
      <c r="A400" s="277"/>
      <c r="B400" s="61" t="s">
        <v>19</v>
      </c>
      <c r="C400" s="288"/>
      <c r="D400" s="22"/>
      <c r="E400" s="305">
        <f>E402+E403</f>
        <v>1200</v>
      </c>
      <c r="F400" s="305">
        <f>F402+F403</f>
        <v>430</v>
      </c>
      <c r="G400" s="306">
        <f t="shared" ref="G400:G465" si="15">F400/E400*100</f>
        <v>35.833333333333336</v>
      </c>
      <c r="H400" s="285"/>
      <c r="I400" s="279"/>
      <c r="J400" s="279"/>
      <c r="K400" s="279"/>
    </row>
    <row r="401" spans="1:11" ht="17.25" customHeight="1" x14ac:dyDescent="0.25">
      <c r="A401" s="10"/>
      <c r="B401" s="55" t="s">
        <v>155</v>
      </c>
      <c r="C401" s="62"/>
      <c r="D401" s="17"/>
      <c r="E401" s="308"/>
      <c r="F401" s="80"/>
      <c r="G401" s="307"/>
      <c r="H401" s="57"/>
      <c r="I401" s="14"/>
      <c r="J401" s="14"/>
      <c r="K401" s="14"/>
    </row>
    <row r="402" spans="1:11" ht="33.75" customHeight="1" x14ac:dyDescent="0.25">
      <c r="A402" s="10"/>
      <c r="B402" s="55" t="s">
        <v>225</v>
      </c>
      <c r="C402" s="62"/>
      <c r="D402" s="17"/>
      <c r="E402" s="80">
        <v>500</v>
      </c>
      <c r="F402" s="80">
        <v>430</v>
      </c>
      <c r="G402" s="307">
        <f t="shared" si="15"/>
        <v>86</v>
      </c>
      <c r="H402" s="57"/>
      <c r="I402" s="14"/>
      <c r="J402" s="14"/>
      <c r="K402" s="14"/>
    </row>
    <row r="403" spans="1:11" ht="17.25" customHeight="1" x14ac:dyDescent="0.25">
      <c r="A403" s="10"/>
      <c r="B403" s="55" t="s">
        <v>226</v>
      </c>
      <c r="C403" s="62"/>
      <c r="D403" s="17"/>
      <c r="E403" s="80">
        <v>700</v>
      </c>
      <c r="F403" s="80">
        <v>0</v>
      </c>
      <c r="G403" s="307">
        <f t="shared" si="15"/>
        <v>0</v>
      </c>
      <c r="H403" s="57"/>
      <c r="I403" s="14"/>
      <c r="J403" s="14"/>
      <c r="K403" s="14"/>
    </row>
    <row r="404" spans="1:11" ht="133.5" customHeight="1" x14ac:dyDescent="0.25">
      <c r="A404" s="10">
        <v>120</v>
      </c>
      <c r="B404" s="55" t="s">
        <v>217</v>
      </c>
      <c r="C404" s="62" t="s">
        <v>48</v>
      </c>
      <c r="D404" s="17" t="s">
        <v>16</v>
      </c>
      <c r="E404" s="281">
        <v>400</v>
      </c>
      <c r="F404" s="281">
        <v>205.9</v>
      </c>
      <c r="G404" s="282">
        <f t="shared" si="15"/>
        <v>51.475000000000001</v>
      </c>
      <c r="H404" s="57">
        <v>100</v>
      </c>
      <c r="I404" s="14"/>
      <c r="J404" s="23" t="s">
        <v>525</v>
      </c>
      <c r="K404" s="14"/>
    </row>
    <row r="405" spans="1:11" s="263" customFormat="1" ht="17.25" customHeight="1" x14ac:dyDescent="0.25">
      <c r="A405" s="277"/>
      <c r="B405" s="61" t="s">
        <v>19</v>
      </c>
      <c r="C405" s="288"/>
      <c r="D405" s="22"/>
      <c r="E405" s="305">
        <f>E407+E408</f>
        <v>400</v>
      </c>
      <c r="F405" s="305">
        <f>F407+F408</f>
        <v>205.9</v>
      </c>
      <c r="G405" s="306">
        <f t="shared" si="15"/>
        <v>51.475000000000001</v>
      </c>
      <c r="H405" s="285"/>
      <c r="I405" s="279"/>
      <c r="J405" s="279"/>
      <c r="K405" s="279"/>
    </row>
    <row r="406" spans="1:11" ht="17.25" customHeight="1" x14ac:dyDescent="0.25">
      <c r="A406" s="10"/>
      <c r="B406" s="55" t="s">
        <v>155</v>
      </c>
      <c r="C406" s="62"/>
      <c r="D406" s="17"/>
      <c r="E406" s="80"/>
      <c r="F406" s="80"/>
      <c r="G406" s="307"/>
      <c r="H406" s="57"/>
      <c r="I406" s="14"/>
      <c r="J406" s="14"/>
      <c r="K406" s="14"/>
    </row>
    <row r="407" spans="1:11" ht="36.75" customHeight="1" x14ac:dyDescent="0.25">
      <c r="A407" s="10"/>
      <c r="B407" s="55" t="s">
        <v>225</v>
      </c>
      <c r="C407" s="62"/>
      <c r="D407" s="17"/>
      <c r="E407" s="80">
        <v>200</v>
      </c>
      <c r="F407" s="80">
        <v>205.9</v>
      </c>
      <c r="G407" s="307">
        <f t="shared" si="15"/>
        <v>102.95</v>
      </c>
      <c r="H407" s="57"/>
      <c r="I407" s="14"/>
      <c r="J407" s="14"/>
      <c r="K407" s="14"/>
    </row>
    <row r="408" spans="1:11" ht="17.25" customHeight="1" x14ac:dyDescent="0.25">
      <c r="A408" s="10"/>
      <c r="B408" s="55" t="s">
        <v>226</v>
      </c>
      <c r="C408" s="62"/>
      <c r="D408" s="17"/>
      <c r="E408" s="80">
        <v>200</v>
      </c>
      <c r="F408" s="80">
        <v>0</v>
      </c>
      <c r="G408" s="307">
        <f t="shared" si="15"/>
        <v>0</v>
      </c>
      <c r="H408" s="57"/>
      <c r="I408" s="14"/>
      <c r="J408" s="14"/>
      <c r="K408" s="14"/>
    </row>
    <row r="409" spans="1:11" ht="97.5" customHeight="1" x14ac:dyDescent="0.25">
      <c r="A409" s="10">
        <v>121</v>
      </c>
      <c r="B409" s="55" t="s">
        <v>551</v>
      </c>
      <c r="C409" s="62" t="s">
        <v>48</v>
      </c>
      <c r="D409" s="17">
        <v>2017</v>
      </c>
      <c r="E409" s="281">
        <v>22500</v>
      </c>
      <c r="F409" s="281">
        <v>1600</v>
      </c>
      <c r="G409" s="282">
        <f t="shared" si="15"/>
        <v>7.1111111111111107</v>
      </c>
      <c r="H409" s="57">
        <v>100</v>
      </c>
      <c r="I409" s="14"/>
      <c r="J409" s="37" t="s">
        <v>380</v>
      </c>
      <c r="K409" s="14"/>
    </row>
    <row r="410" spans="1:11" s="263" customFormat="1" ht="17.25" customHeight="1" x14ac:dyDescent="0.25">
      <c r="A410" s="277"/>
      <c r="B410" s="61" t="s">
        <v>19</v>
      </c>
      <c r="C410" s="288"/>
      <c r="D410" s="22"/>
      <c r="E410" s="283">
        <v>22500</v>
      </c>
      <c r="F410" s="305">
        <v>1600</v>
      </c>
      <c r="G410" s="306">
        <f t="shared" si="15"/>
        <v>7.1111111111111107</v>
      </c>
      <c r="H410" s="285"/>
      <c r="I410" s="279"/>
      <c r="J410" s="279"/>
      <c r="K410" s="279"/>
    </row>
    <row r="411" spans="1:11" s="302" customFormat="1" ht="96.75" customHeight="1" x14ac:dyDescent="0.25">
      <c r="A411" s="289">
        <v>122</v>
      </c>
      <c r="B411" s="55" t="s">
        <v>219</v>
      </c>
      <c r="C411" s="67" t="s">
        <v>48</v>
      </c>
      <c r="D411" s="68" t="s">
        <v>16</v>
      </c>
      <c r="E411" s="290">
        <v>800</v>
      </c>
      <c r="F411" s="290">
        <v>300</v>
      </c>
      <c r="G411" s="291">
        <f t="shared" si="15"/>
        <v>37.5</v>
      </c>
      <c r="H411" s="57">
        <v>100</v>
      </c>
      <c r="I411" s="301"/>
      <c r="J411" s="293" t="s">
        <v>525</v>
      </c>
      <c r="K411" s="301"/>
    </row>
    <row r="412" spans="1:11" s="294" customFormat="1" ht="17.25" customHeight="1" x14ac:dyDescent="0.25">
      <c r="A412" s="309"/>
      <c r="B412" s="61" t="s">
        <v>19</v>
      </c>
      <c r="C412" s="310"/>
      <c r="D412" s="311"/>
      <c r="E412" s="312">
        <f>E414+E415</f>
        <v>800</v>
      </c>
      <c r="F412" s="312">
        <f>F414+F415</f>
        <v>0</v>
      </c>
      <c r="G412" s="313">
        <f t="shared" si="15"/>
        <v>0</v>
      </c>
      <c r="H412" s="314"/>
      <c r="I412" s="292"/>
      <c r="J412" s="292"/>
      <c r="K412" s="292"/>
    </row>
    <row r="413" spans="1:11" s="302" customFormat="1" ht="17.25" customHeight="1" x14ac:dyDescent="0.25">
      <c r="A413" s="289"/>
      <c r="B413" s="55" t="s">
        <v>155</v>
      </c>
      <c r="C413" s="67"/>
      <c r="D413" s="68"/>
      <c r="E413" s="315"/>
      <c r="F413" s="315"/>
      <c r="G413" s="316"/>
      <c r="H413" s="70"/>
      <c r="I413" s="301"/>
      <c r="J413" s="301"/>
      <c r="K413" s="301"/>
    </row>
    <row r="414" spans="1:11" s="302" customFormat="1" ht="35.25" customHeight="1" x14ac:dyDescent="0.25">
      <c r="A414" s="289"/>
      <c r="B414" s="55" t="s">
        <v>225</v>
      </c>
      <c r="C414" s="67"/>
      <c r="D414" s="68"/>
      <c r="E414" s="315">
        <v>600</v>
      </c>
      <c r="F414" s="315">
        <v>0</v>
      </c>
      <c r="G414" s="316">
        <f t="shared" si="15"/>
        <v>0</v>
      </c>
      <c r="H414" s="70"/>
      <c r="I414" s="301"/>
      <c r="J414" s="301"/>
      <c r="K414" s="301"/>
    </row>
    <row r="415" spans="1:11" s="302" customFormat="1" ht="17.25" customHeight="1" x14ac:dyDescent="0.25">
      <c r="A415" s="289"/>
      <c r="B415" s="55" t="s">
        <v>226</v>
      </c>
      <c r="C415" s="67"/>
      <c r="D415" s="68"/>
      <c r="E415" s="315">
        <v>200</v>
      </c>
      <c r="F415" s="315">
        <v>0</v>
      </c>
      <c r="G415" s="316">
        <f t="shared" si="15"/>
        <v>0</v>
      </c>
      <c r="H415" s="70"/>
      <c r="I415" s="301"/>
      <c r="J415" s="301"/>
      <c r="K415" s="301"/>
    </row>
    <row r="416" spans="1:11" s="302" customFormat="1" ht="17.25" customHeight="1" x14ac:dyDescent="0.25">
      <c r="A416" s="289"/>
      <c r="B416" s="61" t="s">
        <v>22</v>
      </c>
      <c r="C416" s="67"/>
      <c r="D416" s="68"/>
      <c r="E416" s="315"/>
      <c r="F416" s="312">
        <v>300</v>
      </c>
      <c r="G416" s="316"/>
      <c r="H416" s="70"/>
      <c r="I416" s="301"/>
      <c r="J416" s="301"/>
      <c r="K416" s="301"/>
    </row>
    <row r="417" spans="1:11" s="302" customFormat="1" ht="36.75" customHeight="1" x14ac:dyDescent="0.25">
      <c r="A417" s="289"/>
      <c r="B417" s="55" t="s">
        <v>225</v>
      </c>
      <c r="C417" s="67"/>
      <c r="D417" s="68"/>
      <c r="E417" s="315"/>
      <c r="F417" s="315">
        <v>300</v>
      </c>
      <c r="G417" s="316"/>
      <c r="H417" s="70"/>
      <c r="I417" s="301"/>
      <c r="J417" s="301"/>
      <c r="K417" s="301"/>
    </row>
    <row r="418" spans="1:11" ht="79.5" customHeight="1" x14ac:dyDescent="0.25">
      <c r="A418" s="10">
        <v>123</v>
      </c>
      <c r="B418" s="55" t="s">
        <v>227</v>
      </c>
      <c r="C418" s="62" t="s">
        <v>48</v>
      </c>
      <c r="D418" s="17" t="s">
        <v>16</v>
      </c>
      <c r="E418" s="281">
        <v>400</v>
      </c>
      <c r="F418" s="281">
        <v>39.799999999999997</v>
      </c>
      <c r="G418" s="282">
        <f t="shared" si="15"/>
        <v>9.9499999999999993</v>
      </c>
      <c r="H418" s="57">
        <v>100</v>
      </c>
      <c r="I418" s="14"/>
      <c r="J418" s="23" t="s">
        <v>525</v>
      </c>
      <c r="K418" s="14"/>
    </row>
    <row r="419" spans="1:11" s="263" customFormat="1" ht="24.75" customHeight="1" x14ac:dyDescent="0.25">
      <c r="A419" s="277"/>
      <c r="B419" s="61" t="s">
        <v>19</v>
      </c>
      <c r="C419" s="288"/>
      <c r="D419" s="22"/>
      <c r="E419" s="305">
        <v>400</v>
      </c>
      <c r="F419" s="305">
        <v>39.799999999999997</v>
      </c>
      <c r="G419" s="306">
        <f t="shared" si="15"/>
        <v>9.9499999999999993</v>
      </c>
      <c r="H419" s="285"/>
      <c r="I419" s="279"/>
      <c r="J419" s="279"/>
      <c r="K419" s="279"/>
    </row>
    <row r="420" spans="1:11" ht="90" customHeight="1" x14ac:dyDescent="0.25">
      <c r="A420" s="10">
        <v>124</v>
      </c>
      <c r="B420" s="55" t="s">
        <v>228</v>
      </c>
      <c r="C420" s="62" t="s">
        <v>48</v>
      </c>
      <c r="D420" s="17" t="s">
        <v>16</v>
      </c>
      <c r="E420" s="281">
        <v>400</v>
      </c>
      <c r="F420" s="281">
        <v>70</v>
      </c>
      <c r="G420" s="282">
        <f t="shared" si="15"/>
        <v>17.5</v>
      </c>
      <c r="H420" s="57">
        <v>100</v>
      </c>
      <c r="I420" s="14"/>
      <c r="J420" s="23" t="s">
        <v>525</v>
      </c>
      <c r="K420" s="14"/>
    </row>
    <row r="421" spans="1:11" s="263" customFormat="1" ht="17.25" customHeight="1" x14ac:dyDescent="0.25">
      <c r="A421" s="277"/>
      <c r="B421" s="61" t="s">
        <v>19</v>
      </c>
      <c r="C421" s="288"/>
      <c r="D421" s="22"/>
      <c r="E421" s="305">
        <v>400</v>
      </c>
      <c r="F421" s="305">
        <v>70</v>
      </c>
      <c r="G421" s="306">
        <f t="shared" si="15"/>
        <v>17.5</v>
      </c>
      <c r="H421" s="285"/>
      <c r="I421" s="279"/>
      <c r="J421" s="279"/>
      <c r="K421" s="279"/>
    </row>
    <row r="422" spans="1:11" s="302" customFormat="1" ht="65.25" customHeight="1" x14ac:dyDescent="0.25">
      <c r="A422" s="289">
        <v>125</v>
      </c>
      <c r="B422" s="55" t="s">
        <v>229</v>
      </c>
      <c r="C422" s="67" t="s">
        <v>48</v>
      </c>
      <c r="D422" s="68" t="s">
        <v>16</v>
      </c>
      <c r="E422" s="290">
        <v>2100</v>
      </c>
      <c r="F422" s="290">
        <v>2100</v>
      </c>
      <c r="G422" s="291">
        <f t="shared" si="15"/>
        <v>100</v>
      </c>
      <c r="H422" s="57">
        <v>100</v>
      </c>
      <c r="I422" s="301"/>
      <c r="J422" s="293" t="s">
        <v>525</v>
      </c>
      <c r="K422" s="301"/>
    </row>
    <row r="423" spans="1:11" s="294" customFormat="1" ht="17.25" customHeight="1" x14ac:dyDescent="0.25">
      <c r="A423" s="309"/>
      <c r="B423" s="61" t="s">
        <v>19</v>
      </c>
      <c r="C423" s="310"/>
      <c r="D423" s="311"/>
      <c r="E423" s="312">
        <v>2100</v>
      </c>
      <c r="F423" s="312">
        <v>0</v>
      </c>
      <c r="G423" s="313">
        <f t="shared" si="15"/>
        <v>0</v>
      </c>
      <c r="H423" s="314"/>
      <c r="I423" s="292"/>
      <c r="J423" s="292"/>
      <c r="K423" s="292"/>
    </row>
    <row r="424" spans="1:11" s="294" customFormat="1" ht="17.25" customHeight="1" x14ac:dyDescent="0.25">
      <c r="A424" s="309"/>
      <c r="B424" s="61" t="s">
        <v>22</v>
      </c>
      <c r="C424" s="310"/>
      <c r="D424" s="311"/>
      <c r="E424" s="312"/>
      <c r="F424" s="312">
        <v>2100</v>
      </c>
      <c r="G424" s="313"/>
      <c r="H424" s="314"/>
      <c r="I424" s="292"/>
      <c r="J424" s="292"/>
      <c r="K424" s="292"/>
    </row>
    <row r="425" spans="1:11" ht="51.75" customHeight="1" x14ac:dyDescent="0.25">
      <c r="A425" s="10">
        <v>126</v>
      </c>
      <c r="B425" s="55" t="s">
        <v>230</v>
      </c>
      <c r="C425" s="62" t="s">
        <v>48</v>
      </c>
      <c r="D425" s="17" t="s">
        <v>16</v>
      </c>
      <c r="E425" s="281">
        <v>1600</v>
      </c>
      <c r="F425" s="281">
        <v>1213</v>
      </c>
      <c r="G425" s="282">
        <f t="shared" si="15"/>
        <v>75.8125</v>
      </c>
      <c r="H425" s="57">
        <v>100</v>
      </c>
      <c r="I425" s="14"/>
      <c r="J425" s="23" t="s">
        <v>525</v>
      </c>
      <c r="K425" s="14"/>
    </row>
    <row r="426" spans="1:11" s="263" customFormat="1" ht="17.25" customHeight="1" x14ac:dyDescent="0.25">
      <c r="A426" s="277"/>
      <c r="B426" s="61" t="s">
        <v>19</v>
      </c>
      <c r="C426" s="288"/>
      <c r="D426" s="22"/>
      <c r="E426" s="305">
        <f>E428+E429</f>
        <v>1600</v>
      </c>
      <c r="F426" s="305">
        <f>F428+F429</f>
        <v>1213</v>
      </c>
      <c r="G426" s="306">
        <f t="shared" si="15"/>
        <v>75.8125</v>
      </c>
      <c r="H426" s="285"/>
      <c r="I426" s="279"/>
      <c r="J426" s="279"/>
      <c r="K426" s="279"/>
    </row>
    <row r="427" spans="1:11" ht="17.25" customHeight="1" x14ac:dyDescent="0.25">
      <c r="A427" s="10"/>
      <c r="B427" s="55" t="s">
        <v>155</v>
      </c>
      <c r="C427" s="62"/>
      <c r="D427" s="17"/>
      <c r="E427" s="80"/>
      <c r="F427" s="80"/>
      <c r="G427" s="307"/>
      <c r="H427" s="57"/>
      <c r="I427" s="14"/>
      <c r="J427" s="14"/>
      <c r="K427" s="14"/>
    </row>
    <row r="428" spans="1:11" ht="34.5" customHeight="1" x14ac:dyDescent="0.25">
      <c r="A428" s="10"/>
      <c r="B428" s="55" t="s">
        <v>225</v>
      </c>
      <c r="C428" s="62"/>
      <c r="D428" s="17"/>
      <c r="E428" s="80">
        <v>700</v>
      </c>
      <c r="F428" s="80"/>
      <c r="G428" s="307">
        <f t="shared" si="15"/>
        <v>0</v>
      </c>
      <c r="H428" s="57"/>
      <c r="I428" s="14"/>
      <c r="J428" s="14"/>
      <c r="K428" s="14"/>
    </row>
    <row r="429" spans="1:11" ht="21.75" customHeight="1" x14ac:dyDescent="0.25">
      <c r="A429" s="10"/>
      <c r="B429" s="55" t="s">
        <v>226</v>
      </c>
      <c r="C429" s="62"/>
      <c r="D429" s="17"/>
      <c r="E429" s="80">
        <v>900</v>
      </c>
      <c r="F429" s="80">
        <v>1213</v>
      </c>
      <c r="G429" s="307">
        <f t="shared" si="15"/>
        <v>134.77777777777777</v>
      </c>
      <c r="H429" s="57"/>
      <c r="I429" s="14"/>
      <c r="J429" s="14"/>
      <c r="K429" s="14"/>
    </row>
    <row r="430" spans="1:11" ht="69.75" customHeight="1" x14ac:dyDescent="0.25">
      <c r="A430" s="10">
        <v>127</v>
      </c>
      <c r="B430" s="55" t="s">
        <v>231</v>
      </c>
      <c r="C430" s="62" t="s">
        <v>48</v>
      </c>
      <c r="D430" s="17" t="s">
        <v>16</v>
      </c>
      <c r="E430" s="281">
        <v>400</v>
      </c>
      <c r="F430" s="281">
        <v>1598.6</v>
      </c>
      <c r="G430" s="282">
        <f t="shared" si="15"/>
        <v>399.65</v>
      </c>
      <c r="H430" s="57">
        <v>100</v>
      </c>
      <c r="I430" s="14"/>
      <c r="J430" s="23" t="s">
        <v>525</v>
      </c>
      <c r="K430" s="14"/>
    </row>
    <row r="431" spans="1:11" s="263" customFormat="1" ht="17.25" customHeight="1" x14ac:dyDescent="0.25">
      <c r="A431" s="277"/>
      <c r="B431" s="61" t="s">
        <v>19</v>
      </c>
      <c r="C431" s="288"/>
      <c r="D431" s="22"/>
      <c r="E431" s="305">
        <v>400</v>
      </c>
      <c r="F431" s="317">
        <v>1598.6</v>
      </c>
      <c r="G431" s="306">
        <f t="shared" si="15"/>
        <v>399.65</v>
      </c>
      <c r="H431" s="285"/>
      <c r="I431" s="279"/>
      <c r="J431" s="279"/>
      <c r="K431" s="279"/>
    </row>
    <row r="432" spans="1:11" ht="17.25" customHeight="1" x14ac:dyDescent="0.25">
      <c r="A432" s="10"/>
      <c r="B432" s="55" t="s">
        <v>155</v>
      </c>
      <c r="C432" s="62"/>
      <c r="D432" s="17"/>
      <c r="E432" s="74"/>
      <c r="F432" s="74"/>
      <c r="G432" s="74"/>
      <c r="H432" s="57"/>
      <c r="I432" s="14"/>
      <c r="J432" s="14"/>
      <c r="K432" s="14"/>
    </row>
    <row r="433" spans="1:11" ht="17.25" customHeight="1" x14ac:dyDescent="0.25">
      <c r="A433" s="10"/>
      <c r="B433" s="55" t="s">
        <v>226</v>
      </c>
      <c r="C433" s="62"/>
      <c r="D433" s="17"/>
      <c r="E433" s="74">
        <v>400</v>
      </c>
      <c r="F433" s="74">
        <v>1598.6</v>
      </c>
      <c r="G433" s="307">
        <f t="shared" si="15"/>
        <v>399.65</v>
      </c>
      <c r="H433" s="57"/>
      <c r="I433" s="14"/>
      <c r="J433" s="14"/>
      <c r="K433" s="14"/>
    </row>
    <row r="434" spans="1:11" ht="34.5" customHeight="1" x14ac:dyDescent="0.25">
      <c r="A434" s="10">
        <v>128</v>
      </c>
      <c r="B434" s="55" t="s">
        <v>552</v>
      </c>
      <c r="C434" s="62" t="s">
        <v>206</v>
      </c>
      <c r="D434" s="17">
        <v>2017.2019</v>
      </c>
      <c r="E434" s="281">
        <v>2000</v>
      </c>
      <c r="F434" s="281">
        <v>2000</v>
      </c>
      <c r="G434" s="282">
        <f t="shared" si="15"/>
        <v>100</v>
      </c>
      <c r="H434" s="57">
        <v>100</v>
      </c>
      <c r="I434" s="14"/>
      <c r="J434" s="23" t="s">
        <v>449</v>
      </c>
      <c r="K434" s="14"/>
    </row>
    <row r="435" spans="1:11" s="263" customFormat="1" ht="22.5" customHeight="1" x14ac:dyDescent="0.25">
      <c r="A435" s="277"/>
      <c r="B435" s="61" t="s">
        <v>22</v>
      </c>
      <c r="C435" s="288"/>
      <c r="D435" s="22"/>
      <c r="E435" s="305">
        <v>2000</v>
      </c>
      <c r="F435" s="305">
        <v>2000</v>
      </c>
      <c r="G435" s="306">
        <f t="shared" si="15"/>
        <v>100</v>
      </c>
      <c r="H435" s="285"/>
      <c r="I435" s="279"/>
      <c r="J435" s="279"/>
      <c r="K435" s="279"/>
    </row>
    <row r="436" spans="1:11" ht="129" customHeight="1" x14ac:dyDescent="0.25">
      <c r="A436" s="10">
        <v>129</v>
      </c>
      <c r="B436" s="55" t="s">
        <v>237</v>
      </c>
      <c r="C436" s="62" t="s">
        <v>232</v>
      </c>
      <c r="D436" s="17" t="s">
        <v>16</v>
      </c>
      <c r="E436" s="281">
        <v>3892</v>
      </c>
      <c r="F436" s="281">
        <v>3892</v>
      </c>
      <c r="G436" s="282">
        <f t="shared" si="15"/>
        <v>100</v>
      </c>
      <c r="H436" s="57">
        <v>100</v>
      </c>
      <c r="I436" s="14"/>
      <c r="J436" s="23" t="s">
        <v>525</v>
      </c>
      <c r="K436" s="14"/>
    </row>
    <row r="437" spans="1:11" s="263" customFormat="1" ht="17.25" customHeight="1" x14ac:dyDescent="0.25">
      <c r="A437" s="277"/>
      <c r="B437" s="76" t="s">
        <v>13</v>
      </c>
      <c r="C437" s="288"/>
      <c r="D437" s="22"/>
      <c r="E437" s="305">
        <v>3892</v>
      </c>
      <c r="F437" s="305">
        <v>3892</v>
      </c>
      <c r="G437" s="306">
        <f t="shared" si="15"/>
        <v>100</v>
      </c>
      <c r="H437" s="285"/>
      <c r="I437" s="279"/>
      <c r="J437" s="279"/>
      <c r="K437" s="279"/>
    </row>
    <row r="438" spans="1:11" ht="81.75" customHeight="1" x14ac:dyDescent="0.25">
      <c r="A438" s="10">
        <v>130</v>
      </c>
      <c r="B438" s="55" t="s">
        <v>233</v>
      </c>
      <c r="C438" s="62" t="s">
        <v>232</v>
      </c>
      <c r="D438" s="17" t="s">
        <v>16</v>
      </c>
      <c r="E438" s="281">
        <v>500</v>
      </c>
      <c r="F438" s="281">
        <v>500</v>
      </c>
      <c r="G438" s="282">
        <f t="shared" si="15"/>
        <v>100</v>
      </c>
      <c r="H438" s="57">
        <v>100</v>
      </c>
      <c r="I438" s="14"/>
      <c r="J438" s="23" t="s">
        <v>525</v>
      </c>
      <c r="K438" s="14"/>
    </row>
    <row r="439" spans="1:11" s="263" customFormat="1" ht="17.25" customHeight="1" x14ac:dyDescent="0.25">
      <c r="A439" s="277"/>
      <c r="B439" s="61" t="s">
        <v>19</v>
      </c>
      <c r="C439" s="288"/>
      <c r="D439" s="22"/>
      <c r="E439" s="305">
        <v>500</v>
      </c>
      <c r="F439" s="305">
        <v>500</v>
      </c>
      <c r="G439" s="306">
        <f t="shared" si="15"/>
        <v>100</v>
      </c>
      <c r="H439" s="285"/>
      <c r="I439" s="279"/>
      <c r="J439" s="279"/>
      <c r="K439" s="279"/>
    </row>
    <row r="440" spans="1:11" ht="148.5" customHeight="1" x14ac:dyDescent="0.25">
      <c r="A440" s="10">
        <v>131</v>
      </c>
      <c r="B440" s="55" t="s">
        <v>238</v>
      </c>
      <c r="C440" s="62" t="s">
        <v>232</v>
      </c>
      <c r="D440" s="17" t="s">
        <v>16</v>
      </c>
      <c r="E440" s="281">
        <v>200</v>
      </c>
      <c r="F440" s="281">
        <v>200</v>
      </c>
      <c r="G440" s="282">
        <f t="shared" si="15"/>
        <v>100</v>
      </c>
      <c r="H440" s="57">
        <v>100</v>
      </c>
      <c r="I440" s="14"/>
      <c r="J440" s="23" t="s">
        <v>525</v>
      </c>
      <c r="K440" s="14"/>
    </row>
    <row r="441" spans="1:11" s="263" customFormat="1" ht="17.25" customHeight="1" x14ac:dyDescent="0.25">
      <c r="A441" s="277"/>
      <c r="B441" s="61" t="s">
        <v>19</v>
      </c>
      <c r="C441" s="288"/>
      <c r="D441" s="22"/>
      <c r="E441" s="305">
        <v>200</v>
      </c>
      <c r="F441" s="305">
        <v>200</v>
      </c>
      <c r="G441" s="306">
        <f t="shared" si="15"/>
        <v>100</v>
      </c>
      <c r="H441" s="285"/>
      <c r="I441" s="279"/>
      <c r="J441" s="279"/>
      <c r="K441" s="279"/>
    </row>
    <row r="442" spans="1:11" ht="117.75" customHeight="1" x14ac:dyDescent="0.25">
      <c r="A442" s="10">
        <v>132</v>
      </c>
      <c r="B442" s="55" t="s">
        <v>234</v>
      </c>
      <c r="C442" s="62" t="s">
        <v>232</v>
      </c>
      <c r="D442" s="17" t="s">
        <v>16</v>
      </c>
      <c r="E442" s="281">
        <v>200</v>
      </c>
      <c r="F442" s="281">
        <v>200</v>
      </c>
      <c r="G442" s="282">
        <f t="shared" si="15"/>
        <v>100</v>
      </c>
      <c r="H442" s="57">
        <v>100</v>
      </c>
      <c r="I442" s="14"/>
      <c r="J442" s="23" t="s">
        <v>525</v>
      </c>
      <c r="K442" s="14"/>
    </row>
    <row r="443" spans="1:11" s="263" customFormat="1" ht="17.25" customHeight="1" x14ac:dyDescent="0.25">
      <c r="A443" s="277"/>
      <c r="B443" s="61" t="s">
        <v>19</v>
      </c>
      <c r="C443" s="288"/>
      <c r="D443" s="22"/>
      <c r="E443" s="305">
        <v>200</v>
      </c>
      <c r="F443" s="305">
        <v>200</v>
      </c>
      <c r="G443" s="306">
        <f t="shared" si="15"/>
        <v>100</v>
      </c>
      <c r="H443" s="285"/>
      <c r="I443" s="279"/>
      <c r="J443" s="279"/>
      <c r="K443" s="279"/>
    </row>
    <row r="444" spans="1:11" ht="84" customHeight="1" x14ac:dyDescent="0.25">
      <c r="A444" s="10">
        <v>133</v>
      </c>
      <c r="B444" s="55" t="s">
        <v>235</v>
      </c>
      <c r="C444" s="62" t="s">
        <v>232</v>
      </c>
      <c r="D444" s="17" t="s">
        <v>16</v>
      </c>
      <c r="E444" s="281">
        <v>1800</v>
      </c>
      <c r="F444" s="281">
        <v>1800</v>
      </c>
      <c r="G444" s="282">
        <f t="shared" si="15"/>
        <v>100</v>
      </c>
      <c r="H444" s="57">
        <v>100</v>
      </c>
      <c r="I444" s="14"/>
      <c r="J444" s="23" t="s">
        <v>525</v>
      </c>
      <c r="K444" s="14"/>
    </row>
    <row r="445" spans="1:11" s="263" customFormat="1" ht="17.25" customHeight="1" x14ac:dyDescent="0.25">
      <c r="A445" s="277"/>
      <c r="B445" s="61" t="s">
        <v>13</v>
      </c>
      <c r="C445" s="288"/>
      <c r="D445" s="22"/>
      <c r="E445" s="305">
        <v>1800</v>
      </c>
      <c r="F445" s="305">
        <v>1800</v>
      </c>
      <c r="G445" s="306">
        <f t="shared" si="15"/>
        <v>100</v>
      </c>
      <c r="H445" s="285"/>
      <c r="I445" s="279"/>
      <c r="J445" s="279"/>
      <c r="K445" s="279"/>
    </row>
    <row r="446" spans="1:11" ht="85.5" customHeight="1" x14ac:dyDescent="0.25">
      <c r="A446" s="10">
        <v>134</v>
      </c>
      <c r="B446" s="55" t="s">
        <v>236</v>
      </c>
      <c r="C446" s="62" t="s">
        <v>232</v>
      </c>
      <c r="D446" s="17" t="s">
        <v>16</v>
      </c>
      <c r="E446" s="281">
        <v>2200</v>
      </c>
      <c r="F446" s="281">
        <v>2199.17</v>
      </c>
      <c r="G446" s="282">
        <f t="shared" si="15"/>
        <v>99.962272727272733</v>
      </c>
      <c r="H446" s="57">
        <v>100</v>
      </c>
      <c r="I446" s="14"/>
      <c r="J446" s="23" t="s">
        <v>525</v>
      </c>
      <c r="K446" s="14"/>
    </row>
    <row r="447" spans="1:11" s="263" customFormat="1" ht="17.25" customHeight="1" x14ac:dyDescent="0.25">
      <c r="A447" s="277"/>
      <c r="B447" s="61" t="s">
        <v>13</v>
      </c>
      <c r="C447" s="288"/>
      <c r="D447" s="22"/>
      <c r="E447" s="305">
        <v>2200</v>
      </c>
      <c r="F447" s="305">
        <v>2199.17</v>
      </c>
      <c r="G447" s="306">
        <f t="shared" si="15"/>
        <v>99.962272727272733</v>
      </c>
      <c r="H447" s="285"/>
      <c r="I447" s="279"/>
      <c r="J447" s="279"/>
      <c r="K447" s="279"/>
    </row>
    <row r="448" spans="1:11" ht="96.75" customHeight="1" x14ac:dyDescent="0.25">
      <c r="A448" s="10">
        <v>135</v>
      </c>
      <c r="B448" s="55" t="s">
        <v>239</v>
      </c>
      <c r="C448" s="62" t="s">
        <v>50</v>
      </c>
      <c r="D448" s="17" t="s">
        <v>45</v>
      </c>
      <c r="E448" s="281">
        <v>3784</v>
      </c>
      <c r="F448" s="281">
        <v>3784</v>
      </c>
      <c r="G448" s="56">
        <f t="shared" si="15"/>
        <v>100</v>
      </c>
      <c r="H448" s="57">
        <v>100</v>
      </c>
      <c r="I448" s="14"/>
      <c r="J448" s="37" t="s">
        <v>380</v>
      </c>
      <c r="K448" s="14"/>
    </row>
    <row r="449" spans="1:11" s="263" customFormat="1" ht="17.25" customHeight="1" x14ac:dyDescent="0.25">
      <c r="A449" s="277"/>
      <c r="B449" s="61" t="s">
        <v>13</v>
      </c>
      <c r="C449" s="288"/>
      <c r="D449" s="22"/>
      <c r="E449" s="305">
        <v>3784</v>
      </c>
      <c r="F449" s="305">
        <v>3784</v>
      </c>
      <c r="G449" s="317">
        <f t="shared" si="15"/>
        <v>100</v>
      </c>
      <c r="H449" s="285"/>
      <c r="I449" s="279"/>
      <c r="J449" s="279"/>
      <c r="K449" s="279"/>
    </row>
    <row r="450" spans="1:11" ht="113.25" customHeight="1" x14ac:dyDescent="0.25">
      <c r="A450" s="10">
        <v>136</v>
      </c>
      <c r="B450" s="55" t="s">
        <v>240</v>
      </c>
      <c r="C450" s="62" t="s">
        <v>197</v>
      </c>
      <c r="D450" s="17" t="s">
        <v>16</v>
      </c>
      <c r="E450" s="281">
        <v>300</v>
      </c>
      <c r="F450" s="281">
        <v>300</v>
      </c>
      <c r="G450" s="282">
        <f t="shared" si="15"/>
        <v>100</v>
      </c>
      <c r="H450" s="57">
        <v>100</v>
      </c>
      <c r="I450" s="14"/>
      <c r="J450" s="23" t="s">
        <v>525</v>
      </c>
      <c r="K450" s="14"/>
    </row>
    <row r="451" spans="1:11" s="263" customFormat="1" ht="17.25" customHeight="1" x14ac:dyDescent="0.25">
      <c r="A451" s="277"/>
      <c r="B451" s="61" t="s">
        <v>19</v>
      </c>
      <c r="C451" s="288"/>
      <c r="D451" s="22"/>
      <c r="E451" s="305">
        <v>300</v>
      </c>
      <c r="F451" s="305">
        <v>300</v>
      </c>
      <c r="G451" s="306">
        <f t="shared" si="15"/>
        <v>100</v>
      </c>
      <c r="H451" s="285"/>
      <c r="I451" s="279"/>
      <c r="J451" s="279"/>
      <c r="K451" s="279"/>
    </row>
    <row r="452" spans="1:11" ht="127.5" customHeight="1" x14ac:dyDescent="0.25">
      <c r="A452" s="10">
        <v>137</v>
      </c>
      <c r="B452" s="55" t="s">
        <v>241</v>
      </c>
      <c r="C452" s="62" t="s">
        <v>197</v>
      </c>
      <c r="D452" s="17" t="s">
        <v>16</v>
      </c>
      <c r="E452" s="281">
        <v>200</v>
      </c>
      <c r="F452" s="281">
        <v>200</v>
      </c>
      <c r="G452" s="282">
        <f t="shared" si="15"/>
        <v>100</v>
      </c>
      <c r="H452" s="57">
        <v>100</v>
      </c>
      <c r="I452" s="14"/>
      <c r="J452" s="23" t="s">
        <v>525</v>
      </c>
      <c r="K452" s="14"/>
    </row>
    <row r="453" spans="1:11" s="263" customFormat="1" ht="17.25" customHeight="1" x14ac:dyDescent="0.25">
      <c r="A453" s="277"/>
      <c r="B453" s="61" t="s">
        <v>19</v>
      </c>
      <c r="C453" s="288"/>
      <c r="D453" s="22"/>
      <c r="E453" s="305">
        <v>200</v>
      </c>
      <c r="F453" s="305">
        <v>200</v>
      </c>
      <c r="G453" s="306">
        <f t="shared" si="15"/>
        <v>100</v>
      </c>
      <c r="H453" s="285"/>
      <c r="I453" s="279"/>
      <c r="J453" s="279"/>
      <c r="K453" s="279"/>
    </row>
    <row r="454" spans="1:11" ht="99.75" customHeight="1" x14ac:dyDescent="0.25">
      <c r="A454" s="10">
        <v>138</v>
      </c>
      <c r="B454" s="55" t="s">
        <v>242</v>
      </c>
      <c r="C454" s="62" t="s">
        <v>197</v>
      </c>
      <c r="D454" s="17" t="s">
        <v>16</v>
      </c>
      <c r="E454" s="281">
        <v>200</v>
      </c>
      <c r="F454" s="281">
        <v>200</v>
      </c>
      <c r="G454" s="282">
        <f t="shared" si="15"/>
        <v>100</v>
      </c>
      <c r="H454" s="57">
        <v>100</v>
      </c>
      <c r="I454" s="14"/>
      <c r="J454" s="23" t="s">
        <v>525</v>
      </c>
      <c r="K454" s="14"/>
    </row>
    <row r="455" spans="1:11" s="263" customFormat="1" ht="17.25" customHeight="1" x14ac:dyDescent="0.25">
      <c r="A455" s="277"/>
      <c r="B455" s="61" t="s">
        <v>19</v>
      </c>
      <c r="C455" s="288"/>
      <c r="D455" s="22"/>
      <c r="E455" s="305">
        <v>200</v>
      </c>
      <c r="F455" s="305">
        <v>200</v>
      </c>
      <c r="G455" s="306">
        <f t="shared" si="15"/>
        <v>100</v>
      </c>
      <c r="H455" s="285"/>
      <c r="I455" s="279"/>
      <c r="J455" s="279"/>
      <c r="K455" s="279"/>
    </row>
    <row r="456" spans="1:11" ht="69.75" customHeight="1" x14ac:dyDescent="0.25">
      <c r="A456" s="10">
        <v>139</v>
      </c>
      <c r="B456" s="55" t="s">
        <v>243</v>
      </c>
      <c r="C456" s="62" t="s">
        <v>197</v>
      </c>
      <c r="D456" s="17" t="s">
        <v>248</v>
      </c>
      <c r="E456" s="281">
        <v>500</v>
      </c>
      <c r="F456" s="281">
        <v>500</v>
      </c>
      <c r="G456" s="282">
        <f t="shared" si="15"/>
        <v>100</v>
      </c>
      <c r="H456" s="57">
        <v>100</v>
      </c>
      <c r="I456" s="14"/>
      <c r="J456" s="23" t="s">
        <v>449</v>
      </c>
      <c r="K456" s="14"/>
    </row>
    <row r="457" spans="1:11" s="263" customFormat="1" ht="17.25" customHeight="1" x14ac:dyDescent="0.25">
      <c r="A457" s="277"/>
      <c r="B457" s="61" t="s">
        <v>19</v>
      </c>
      <c r="C457" s="288"/>
      <c r="D457" s="22"/>
      <c r="E457" s="283">
        <v>500</v>
      </c>
      <c r="F457" s="283">
        <v>500</v>
      </c>
      <c r="G457" s="306">
        <f t="shared" si="15"/>
        <v>100</v>
      </c>
      <c r="H457" s="297"/>
      <c r="I457" s="279"/>
      <c r="J457" s="279"/>
      <c r="K457" s="279"/>
    </row>
    <row r="458" spans="1:11" ht="66.75" customHeight="1" x14ac:dyDescent="0.25">
      <c r="A458" s="10">
        <v>140</v>
      </c>
      <c r="B458" s="55" t="s">
        <v>244</v>
      </c>
      <c r="C458" s="62" t="s">
        <v>197</v>
      </c>
      <c r="D458" s="17" t="s">
        <v>248</v>
      </c>
      <c r="E458" s="281">
        <v>300</v>
      </c>
      <c r="F458" s="281">
        <v>300</v>
      </c>
      <c r="G458" s="282">
        <f t="shared" si="15"/>
        <v>100</v>
      </c>
      <c r="H458" s="57">
        <v>100</v>
      </c>
      <c r="I458" s="14"/>
      <c r="J458" s="23" t="s">
        <v>449</v>
      </c>
      <c r="K458" s="14"/>
    </row>
    <row r="459" spans="1:11" s="263" customFormat="1" ht="17.25" customHeight="1" x14ac:dyDescent="0.25">
      <c r="A459" s="277"/>
      <c r="B459" s="61" t="s">
        <v>19</v>
      </c>
      <c r="C459" s="288"/>
      <c r="D459" s="22"/>
      <c r="E459" s="283">
        <v>300</v>
      </c>
      <c r="F459" s="283">
        <v>300</v>
      </c>
      <c r="G459" s="306">
        <f t="shared" si="15"/>
        <v>100</v>
      </c>
      <c r="H459" s="285"/>
      <c r="I459" s="279"/>
      <c r="J459" s="279"/>
      <c r="K459" s="279"/>
    </row>
    <row r="460" spans="1:11" ht="54.75" customHeight="1" x14ac:dyDescent="0.25">
      <c r="A460" s="10">
        <v>141</v>
      </c>
      <c r="B460" s="55" t="s">
        <v>245</v>
      </c>
      <c r="C460" s="62" t="s">
        <v>197</v>
      </c>
      <c r="D460" s="17" t="s">
        <v>16</v>
      </c>
      <c r="E460" s="281">
        <v>2000</v>
      </c>
      <c r="F460" s="281">
        <v>2000</v>
      </c>
      <c r="G460" s="282">
        <f t="shared" si="15"/>
        <v>100</v>
      </c>
      <c r="H460" s="57">
        <v>100</v>
      </c>
      <c r="I460" s="14"/>
      <c r="J460" s="23" t="s">
        <v>525</v>
      </c>
      <c r="K460" s="14"/>
    </row>
    <row r="461" spans="1:11" s="263" customFormat="1" ht="17.25" customHeight="1" x14ac:dyDescent="0.25">
      <c r="A461" s="277"/>
      <c r="B461" s="61" t="s">
        <v>19</v>
      </c>
      <c r="C461" s="288"/>
      <c r="D461" s="22"/>
      <c r="E461" s="283">
        <v>2000</v>
      </c>
      <c r="F461" s="283">
        <v>2000</v>
      </c>
      <c r="G461" s="306">
        <f t="shared" si="15"/>
        <v>100</v>
      </c>
      <c r="H461" s="285"/>
      <c r="I461" s="279"/>
      <c r="J461" s="279"/>
      <c r="K461" s="279"/>
    </row>
    <row r="462" spans="1:11" ht="63" customHeight="1" x14ac:dyDescent="0.25">
      <c r="A462" s="10">
        <v>142</v>
      </c>
      <c r="B462" s="55" t="s">
        <v>246</v>
      </c>
      <c r="C462" s="62" t="s">
        <v>197</v>
      </c>
      <c r="D462" s="17" t="s">
        <v>16</v>
      </c>
      <c r="E462" s="281">
        <v>1200</v>
      </c>
      <c r="F462" s="281">
        <v>1200</v>
      </c>
      <c r="G462" s="282">
        <f t="shared" si="15"/>
        <v>100</v>
      </c>
      <c r="H462" s="57">
        <v>100</v>
      </c>
      <c r="I462" s="14"/>
      <c r="J462" s="23" t="s">
        <v>525</v>
      </c>
      <c r="K462" s="14"/>
    </row>
    <row r="463" spans="1:11" s="263" customFormat="1" ht="17.25" customHeight="1" x14ac:dyDescent="0.25">
      <c r="A463" s="277"/>
      <c r="B463" s="61" t="s">
        <v>19</v>
      </c>
      <c r="C463" s="288"/>
      <c r="D463" s="22"/>
      <c r="E463" s="305">
        <v>1200</v>
      </c>
      <c r="F463" s="305">
        <v>1200</v>
      </c>
      <c r="G463" s="306">
        <f t="shared" si="15"/>
        <v>100</v>
      </c>
      <c r="H463" s="285"/>
      <c r="I463" s="279"/>
      <c r="J463" s="279"/>
      <c r="K463" s="279"/>
    </row>
    <row r="464" spans="1:11" ht="68.25" customHeight="1" x14ac:dyDescent="0.25">
      <c r="A464" s="318">
        <v>143</v>
      </c>
      <c r="B464" s="319" t="s">
        <v>247</v>
      </c>
      <c r="C464" s="320" t="s">
        <v>197</v>
      </c>
      <c r="D464" s="321" t="s">
        <v>16</v>
      </c>
      <c r="E464" s="322">
        <v>500</v>
      </c>
      <c r="F464" s="322">
        <v>2000</v>
      </c>
      <c r="G464" s="323">
        <f t="shared" si="15"/>
        <v>400</v>
      </c>
      <c r="H464" s="324">
        <v>100</v>
      </c>
      <c r="I464" s="325"/>
      <c r="J464" s="326" t="s">
        <v>525</v>
      </c>
      <c r="K464" s="14"/>
    </row>
    <row r="465" spans="1:11" s="263" customFormat="1" ht="17.25" customHeight="1" x14ac:dyDescent="0.25">
      <c r="A465" s="327"/>
      <c r="B465" s="328" t="s">
        <v>19</v>
      </c>
      <c r="C465" s="329"/>
      <c r="D465" s="330"/>
      <c r="E465" s="331">
        <v>500</v>
      </c>
      <c r="F465" s="332">
        <v>2000</v>
      </c>
      <c r="G465" s="333">
        <f t="shared" si="15"/>
        <v>400</v>
      </c>
      <c r="H465" s="334"/>
      <c r="I465" s="335"/>
      <c r="J465" s="335"/>
      <c r="K465" s="279"/>
    </row>
    <row r="466" spans="1:11" ht="99" customHeight="1" x14ac:dyDescent="0.25">
      <c r="A466" s="10">
        <v>144</v>
      </c>
      <c r="B466" s="55" t="s">
        <v>296</v>
      </c>
      <c r="C466" s="62" t="s">
        <v>204</v>
      </c>
      <c r="D466" s="17" t="s">
        <v>16</v>
      </c>
      <c r="E466" s="281">
        <v>500</v>
      </c>
      <c r="F466" s="281">
        <v>500</v>
      </c>
      <c r="G466" s="282">
        <f t="shared" ref="G466:G507" si="16">F466/E466*100</f>
        <v>100</v>
      </c>
      <c r="H466" s="57">
        <v>100</v>
      </c>
      <c r="I466" s="48"/>
      <c r="J466" s="23" t="s">
        <v>525</v>
      </c>
      <c r="K466" s="14"/>
    </row>
    <row r="467" spans="1:11" s="263" customFormat="1" ht="17.25" customHeight="1" x14ac:dyDescent="0.25">
      <c r="A467" s="277"/>
      <c r="B467" s="61" t="s">
        <v>19</v>
      </c>
      <c r="C467" s="288"/>
      <c r="D467" s="22"/>
      <c r="E467" s="305">
        <v>500</v>
      </c>
      <c r="F467" s="305">
        <v>500</v>
      </c>
      <c r="G467" s="306">
        <f t="shared" si="16"/>
        <v>100</v>
      </c>
      <c r="H467" s="285"/>
      <c r="I467" s="76"/>
      <c r="J467" s="76"/>
      <c r="K467" s="279"/>
    </row>
    <row r="468" spans="1:11" ht="63.75" customHeight="1" x14ac:dyDescent="0.25">
      <c r="A468" s="10">
        <v>145</v>
      </c>
      <c r="B468" s="55" t="s">
        <v>249</v>
      </c>
      <c r="C468" s="62" t="s">
        <v>204</v>
      </c>
      <c r="D468" s="17" t="s">
        <v>16</v>
      </c>
      <c r="E468" s="281">
        <v>500</v>
      </c>
      <c r="F468" s="281">
        <v>500</v>
      </c>
      <c r="G468" s="282">
        <f t="shared" si="16"/>
        <v>100</v>
      </c>
      <c r="H468" s="57">
        <v>100</v>
      </c>
      <c r="I468" s="48"/>
      <c r="J468" s="23" t="s">
        <v>525</v>
      </c>
      <c r="K468" s="14"/>
    </row>
    <row r="469" spans="1:11" s="263" customFormat="1" ht="17.25" customHeight="1" x14ac:dyDescent="0.25">
      <c r="A469" s="277"/>
      <c r="B469" s="61" t="s">
        <v>19</v>
      </c>
      <c r="C469" s="288"/>
      <c r="D469" s="22"/>
      <c r="E469" s="305">
        <v>500</v>
      </c>
      <c r="F469" s="305">
        <v>500</v>
      </c>
      <c r="G469" s="306">
        <f t="shared" si="16"/>
        <v>100</v>
      </c>
      <c r="H469" s="285"/>
      <c r="I469" s="76"/>
      <c r="J469" s="76"/>
      <c r="K469" s="279"/>
    </row>
    <row r="470" spans="1:11" ht="129.75" customHeight="1" x14ac:dyDescent="0.25">
      <c r="A470" s="10">
        <v>146</v>
      </c>
      <c r="B470" s="55" t="s">
        <v>250</v>
      </c>
      <c r="C470" s="62" t="s">
        <v>204</v>
      </c>
      <c r="D470" s="17" t="s">
        <v>16</v>
      </c>
      <c r="E470" s="281">
        <v>200</v>
      </c>
      <c r="F470" s="281">
        <v>0</v>
      </c>
      <c r="G470" s="282">
        <f t="shared" si="16"/>
        <v>0</v>
      </c>
      <c r="H470" s="57">
        <v>100</v>
      </c>
      <c r="I470" s="48"/>
      <c r="J470" s="23" t="s">
        <v>525</v>
      </c>
      <c r="K470" s="23" t="s">
        <v>553</v>
      </c>
    </row>
    <row r="471" spans="1:11" s="263" customFormat="1" ht="17.25" customHeight="1" x14ac:dyDescent="0.25">
      <c r="A471" s="277"/>
      <c r="B471" s="61" t="s">
        <v>19</v>
      </c>
      <c r="C471" s="288"/>
      <c r="D471" s="22"/>
      <c r="E471" s="305">
        <v>200</v>
      </c>
      <c r="F471" s="305">
        <v>0</v>
      </c>
      <c r="G471" s="306">
        <f t="shared" si="16"/>
        <v>0</v>
      </c>
      <c r="H471" s="285"/>
      <c r="I471" s="76"/>
      <c r="J471" s="266"/>
      <c r="K471" s="279"/>
    </row>
    <row r="472" spans="1:11" ht="52.5" customHeight="1" x14ac:dyDescent="0.25">
      <c r="A472" s="10">
        <v>147</v>
      </c>
      <c r="B472" s="55" t="s">
        <v>297</v>
      </c>
      <c r="C472" s="62" t="s">
        <v>204</v>
      </c>
      <c r="D472" s="17" t="s">
        <v>298</v>
      </c>
      <c r="E472" s="281">
        <v>45000</v>
      </c>
      <c r="F472" s="281">
        <f>F473+F474</f>
        <v>19085.560000000001</v>
      </c>
      <c r="G472" s="282">
        <f t="shared" si="16"/>
        <v>42.412355555555557</v>
      </c>
      <c r="H472" s="57">
        <v>100</v>
      </c>
      <c r="I472" s="62"/>
      <c r="J472" s="23" t="s">
        <v>417</v>
      </c>
      <c r="K472" s="55"/>
    </row>
    <row r="473" spans="1:11" s="263" customFormat="1" ht="17.25" customHeight="1" x14ac:dyDescent="0.25">
      <c r="A473" s="277"/>
      <c r="B473" s="61" t="s">
        <v>19</v>
      </c>
      <c r="C473" s="288"/>
      <c r="D473" s="22"/>
      <c r="E473" s="305">
        <v>22500</v>
      </c>
      <c r="F473" s="305">
        <v>9154.27</v>
      </c>
      <c r="G473" s="306">
        <f t="shared" si="16"/>
        <v>40.685644444444449</v>
      </c>
      <c r="H473" s="285"/>
      <c r="I473" s="76"/>
      <c r="J473" s="76"/>
      <c r="K473" s="279"/>
    </row>
    <row r="474" spans="1:11" s="263" customFormat="1" ht="17.25" customHeight="1" x14ac:dyDescent="0.25">
      <c r="A474" s="277"/>
      <c r="B474" s="61" t="s">
        <v>22</v>
      </c>
      <c r="C474" s="288"/>
      <c r="D474" s="22"/>
      <c r="E474" s="305">
        <v>22500</v>
      </c>
      <c r="F474" s="305">
        <v>9931.2900000000009</v>
      </c>
      <c r="G474" s="306">
        <f t="shared" si="16"/>
        <v>44.139066666666672</v>
      </c>
      <c r="H474" s="285"/>
      <c r="I474" s="76"/>
      <c r="J474" s="76"/>
      <c r="K474" s="279"/>
    </row>
    <row r="475" spans="1:11" ht="110.25" customHeight="1" x14ac:dyDescent="0.25">
      <c r="A475" s="10">
        <v>148</v>
      </c>
      <c r="B475" s="55" t="s">
        <v>251</v>
      </c>
      <c r="C475" s="62" t="s">
        <v>204</v>
      </c>
      <c r="D475" s="17" t="s">
        <v>16</v>
      </c>
      <c r="E475" s="281">
        <v>300</v>
      </c>
      <c r="F475" s="281">
        <v>300</v>
      </c>
      <c r="G475" s="282">
        <f t="shared" si="16"/>
        <v>100</v>
      </c>
      <c r="H475" s="57">
        <v>100</v>
      </c>
      <c r="I475" s="48"/>
      <c r="J475" s="23" t="s">
        <v>525</v>
      </c>
      <c r="K475" s="14"/>
    </row>
    <row r="476" spans="1:11" s="263" customFormat="1" ht="17.25" customHeight="1" x14ac:dyDescent="0.25">
      <c r="A476" s="277"/>
      <c r="B476" s="61" t="s">
        <v>19</v>
      </c>
      <c r="C476" s="288"/>
      <c r="D476" s="22"/>
      <c r="E476" s="305">
        <v>300</v>
      </c>
      <c r="F476" s="283">
        <v>300</v>
      </c>
      <c r="G476" s="306">
        <f t="shared" si="16"/>
        <v>100</v>
      </c>
      <c r="H476" s="285"/>
      <c r="I476" s="76"/>
      <c r="J476" s="76"/>
      <c r="K476" s="279"/>
    </row>
    <row r="477" spans="1:11" ht="66" customHeight="1" x14ac:dyDescent="0.25">
      <c r="A477" s="10">
        <v>149</v>
      </c>
      <c r="B477" s="55" t="s">
        <v>252</v>
      </c>
      <c r="C477" s="62" t="s">
        <v>204</v>
      </c>
      <c r="D477" s="17" t="s">
        <v>16</v>
      </c>
      <c r="E477" s="281">
        <v>400</v>
      </c>
      <c r="F477" s="281">
        <v>400</v>
      </c>
      <c r="G477" s="282">
        <f t="shared" si="16"/>
        <v>100</v>
      </c>
      <c r="H477" s="57">
        <v>100</v>
      </c>
      <c r="I477" s="48"/>
      <c r="J477" s="23" t="s">
        <v>525</v>
      </c>
      <c r="K477" s="14"/>
    </row>
    <row r="478" spans="1:11" s="263" customFormat="1" ht="17.25" customHeight="1" x14ac:dyDescent="0.25">
      <c r="A478" s="277"/>
      <c r="B478" s="61" t="s">
        <v>19</v>
      </c>
      <c r="C478" s="288"/>
      <c r="D478" s="22"/>
      <c r="E478" s="305">
        <v>400</v>
      </c>
      <c r="F478" s="283">
        <v>400</v>
      </c>
      <c r="G478" s="306">
        <f t="shared" si="16"/>
        <v>100</v>
      </c>
      <c r="H478" s="285"/>
      <c r="I478" s="76"/>
      <c r="J478" s="76"/>
      <c r="K478" s="279"/>
    </row>
    <row r="479" spans="1:11" ht="84" customHeight="1" x14ac:dyDescent="0.25">
      <c r="A479" s="10">
        <v>150</v>
      </c>
      <c r="B479" s="55" t="s">
        <v>253</v>
      </c>
      <c r="C479" s="62" t="s">
        <v>204</v>
      </c>
      <c r="D479" s="17" t="s">
        <v>16</v>
      </c>
      <c r="E479" s="281">
        <v>300</v>
      </c>
      <c r="F479" s="281">
        <v>300</v>
      </c>
      <c r="G479" s="282">
        <f t="shared" si="16"/>
        <v>100</v>
      </c>
      <c r="H479" s="57">
        <v>100</v>
      </c>
      <c r="I479" s="48"/>
      <c r="J479" s="23" t="s">
        <v>525</v>
      </c>
      <c r="K479" s="14"/>
    </row>
    <row r="480" spans="1:11" s="263" customFormat="1" ht="17.25" customHeight="1" x14ac:dyDescent="0.25">
      <c r="A480" s="277"/>
      <c r="B480" s="61" t="s">
        <v>19</v>
      </c>
      <c r="C480" s="288"/>
      <c r="D480" s="22"/>
      <c r="E480" s="305">
        <v>300</v>
      </c>
      <c r="F480" s="305">
        <v>300</v>
      </c>
      <c r="G480" s="306">
        <f t="shared" si="16"/>
        <v>100</v>
      </c>
      <c r="H480" s="285"/>
      <c r="I480" s="76"/>
      <c r="J480" s="76"/>
      <c r="K480" s="279"/>
    </row>
    <row r="481" spans="1:11" ht="61.5" customHeight="1" x14ac:dyDescent="0.25">
      <c r="A481" s="10">
        <v>151</v>
      </c>
      <c r="B481" s="55" t="s">
        <v>254</v>
      </c>
      <c r="C481" s="62" t="s">
        <v>204</v>
      </c>
      <c r="D481" s="17" t="s">
        <v>16</v>
      </c>
      <c r="E481" s="281">
        <v>20000</v>
      </c>
      <c r="F481" s="281">
        <f>F482+F483</f>
        <v>47508.6</v>
      </c>
      <c r="G481" s="282">
        <f t="shared" si="16"/>
        <v>237.54299999999998</v>
      </c>
      <c r="H481" s="57">
        <v>100</v>
      </c>
      <c r="I481" s="48"/>
      <c r="J481" s="23" t="s">
        <v>525</v>
      </c>
      <c r="K481" s="14"/>
    </row>
    <row r="482" spans="1:11" s="263" customFormat="1" ht="17.25" customHeight="1" x14ac:dyDescent="0.25">
      <c r="A482" s="277"/>
      <c r="B482" s="61" t="s">
        <v>22</v>
      </c>
      <c r="C482" s="288"/>
      <c r="D482" s="22"/>
      <c r="E482" s="305">
        <v>10000</v>
      </c>
      <c r="F482" s="305">
        <v>10000</v>
      </c>
      <c r="G482" s="306">
        <f t="shared" si="16"/>
        <v>100</v>
      </c>
      <c r="H482" s="285"/>
      <c r="I482" s="76"/>
      <c r="J482" s="76"/>
      <c r="K482" s="279"/>
    </row>
    <row r="483" spans="1:11" s="263" customFormat="1" ht="15.75" customHeight="1" x14ac:dyDescent="0.25">
      <c r="A483" s="277"/>
      <c r="B483" s="61" t="s">
        <v>19</v>
      </c>
      <c r="C483" s="288"/>
      <c r="D483" s="22"/>
      <c r="E483" s="305">
        <v>10000</v>
      </c>
      <c r="F483" s="305">
        <v>37508.6</v>
      </c>
      <c r="G483" s="306">
        <f t="shared" si="16"/>
        <v>375.08600000000001</v>
      </c>
      <c r="H483" s="285"/>
      <c r="I483" s="76"/>
      <c r="J483" s="76"/>
      <c r="K483" s="279"/>
    </row>
    <row r="484" spans="1:11" ht="15.75" customHeight="1" x14ac:dyDescent="0.25">
      <c r="A484" s="10"/>
      <c r="B484" s="48" t="s">
        <v>155</v>
      </c>
      <c r="C484" s="77"/>
      <c r="D484" s="77"/>
      <c r="E484" s="80"/>
      <c r="F484" s="80"/>
      <c r="G484" s="307"/>
      <c r="H484" s="57"/>
      <c r="I484" s="48"/>
      <c r="J484" s="48"/>
      <c r="K484" s="14"/>
    </row>
    <row r="485" spans="1:11" ht="17.25" customHeight="1" x14ac:dyDescent="0.25">
      <c r="A485" s="10"/>
      <c r="B485" s="55" t="s">
        <v>255</v>
      </c>
      <c r="C485" s="77"/>
      <c r="D485" s="77"/>
      <c r="E485" s="80">
        <f>E486+E487</f>
        <v>20000</v>
      </c>
      <c r="F485" s="80">
        <f>F486+F487</f>
        <v>47508.6</v>
      </c>
      <c r="G485" s="307">
        <f t="shared" si="16"/>
        <v>237.54299999999998</v>
      </c>
      <c r="H485" s="57"/>
      <c r="I485" s="48"/>
      <c r="J485" s="48"/>
      <c r="K485" s="14"/>
    </row>
    <row r="486" spans="1:11" s="263" customFormat="1" ht="17.25" customHeight="1" x14ac:dyDescent="0.25">
      <c r="A486" s="277"/>
      <c r="B486" s="61" t="s">
        <v>22</v>
      </c>
      <c r="C486" s="336"/>
      <c r="D486" s="336"/>
      <c r="E486" s="305">
        <v>10000</v>
      </c>
      <c r="F486" s="305">
        <v>10000</v>
      </c>
      <c r="G486" s="306">
        <f t="shared" si="16"/>
        <v>100</v>
      </c>
      <c r="H486" s="285"/>
      <c r="I486" s="76"/>
      <c r="J486" s="76"/>
      <c r="K486" s="279"/>
    </row>
    <row r="487" spans="1:11" s="263" customFormat="1" ht="17.25" customHeight="1" x14ac:dyDescent="0.25">
      <c r="A487" s="277"/>
      <c r="B487" s="61" t="s">
        <v>19</v>
      </c>
      <c r="C487" s="336"/>
      <c r="D487" s="336"/>
      <c r="E487" s="305">
        <v>10000</v>
      </c>
      <c r="F487" s="305">
        <v>37508.6</v>
      </c>
      <c r="G487" s="306">
        <f t="shared" si="16"/>
        <v>375.08600000000001</v>
      </c>
      <c r="H487" s="285"/>
      <c r="I487" s="76"/>
      <c r="J487" s="76"/>
      <c r="K487" s="279"/>
    </row>
    <row r="488" spans="1:11" ht="54.75" customHeight="1" x14ac:dyDescent="0.25">
      <c r="A488" s="10">
        <v>152</v>
      </c>
      <c r="B488" s="55" t="s">
        <v>256</v>
      </c>
      <c r="C488" s="62" t="s">
        <v>204</v>
      </c>
      <c r="D488" s="17" t="s">
        <v>16</v>
      </c>
      <c r="E488" s="281">
        <v>3000</v>
      </c>
      <c r="F488" s="281">
        <v>3000</v>
      </c>
      <c r="G488" s="282">
        <f t="shared" si="16"/>
        <v>100</v>
      </c>
      <c r="H488" s="57">
        <v>100</v>
      </c>
      <c r="I488" s="48"/>
      <c r="J488" s="23" t="s">
        <v>525</v>
      </c>
      <c r="K488" s="14"/>
    </row>
    <row r="489" spans="1:11" s="263" customFormat="1" ht="17.25" customHeight="1" x14ac:dyDescent="0.25">
      <c r="A489" s="277"/>
      <c r="B489" s="61" t="s">
        <v>19</v>
      </c>
      <c r="C489" s="336"/>
      <c r="D489" s="336"/>
      <c r="E489" s="305">
        <v>3000</v>
      </c>
      <c r="F489" s="305">
        <v>3000</v>
      </c>
      <c r="G489" s="306">
        <f t="shared" si="16"/>
        <v>100</v>
      </c>
      <c r="H489" s="285"/>
      <c r="I489" s="76"/>
      <c r="J489" s="76"/>
      <c r="K489" s="279"/>
    </row>
    <row r="490" spans="1:11" ht="81.75" customHeight="1" x14ac:dyDescent="0.25">
      <c r="A490" s="10">
        <v>153</v>
      </c>
      <c r="B490" s="55" t="s">
        <v>257</v>
      </c>
      <c r="C490" s="62" t="s">
        <v>204</v>
      </c>
      <c r="D490" s="17" t="s">
        <v>16</v>
      </c>
      <c r="E490" s="281">
        <v>700</v>
      </c>
      <c r="F490" s="281">
        <v>700</v>
      </c>
      <c r="G490" s="282">
        <f t="shared" si="16"/>
        <v>100</v>
      </c>
      <c r="H490" s="57">
        <v>100</v>
      </c>
      <c r="I490" s="48"/>
      <c r="J490" s="23" t="s">
        <v>525</v>
      </c>
      <c r="K490" s="14"/>
    </row>
    <row r="491" spans="1:11" s="263" customFormat="1" ht="17.25" customHeight="1" x14ac:dyDescent="0.25">
      <c r="A491" s="277"/>
      <c r="B491" s="61" t="s">
        <v>19</v>
      </c>
      <c r="C491" s="336"/>
      <c r="D491" s="336"/>
      <c r="E491" s="305">
        <v>700</v>
      </c>
      <c r="F491" s="305">
        <v>700</v>
      </c>
      <c r="G491" s="306">
        <f t="shared" si="16"/>
        <v>100</v>
      </c>
      <c r="H491" s="285"/>
      <c r="I491" s="76"/>
      <c r="J491" s="76"/>
      <c r="K491" s="279"/>
    </row>
    <row r="492" spans="1:11" ht="84" customHeight="1" x14ac:dyDescent="0.25">
      <c r="A492" s="10">
        <v>154</v>
      </c>
      <c r="B492" s="55" t="s">
        <v>258</v>
      </c>
      <c r="C492" s="62" t="s">
        <v>206</v>
      </c>
      <c r="D492" s="17" t="s">
        <v>16</v>
      </c>
      <c r="E492" s="281">
        <v>300</v>
      </c>
      <c r="F492" s="281">
        <v>278.3</v>
      </c>
      <c r="G492" s="282">
        <f t="shared" si="16"/>
        <v>92.76666666666668</v>
      </c>
      <c r="H492" s="57">
        <v>100</v>
      </c>
      <c r="I492" s="14"/>
      <c r="J492" s="23" t="s">
        <v>525</v>
      </c>
      <c r="K492" s="14"/>
    </row>
    <row r="493" spans="1:11" s="263" customFormat="1" ht="17.25" customHeight="1" x14ac:dyDescent="0.25">
      <c r="A493" s="277"/>
      <c r="B493" s="61" t="s">
        <v>22</v>
      </c>
      <c r="C493" s="336"/>
      <c r="D493" s="336"/>
      <c r="E493" s="305">
        <v>300</v>
      </c>
      <c r="F493" s="305">
        <v>278.3</v>
      </c>
      <c r="G493" s="306">
        <f t="shared" si="16"/>
        <v>92.76666666666668</v>
      </c>
      <c r="H493" s="285"/>
      <c r="I493" s="279"/>
      <c r="J493" s="279"/>
      <c r="K493" s="279"/>
    </row>
    <row r="494" spans="1:11" ht="84" customHeight="1" x14ac:dyDescent="0.25">
      <c r="A494" s="10">
        <v>155</v>
      </c>
      <c r="B494" s="55" t="s">
        <v>259</v>
      </c>
      <c r="C494" s="62" t="s">
        <v>206</v>
      </c>
      <c r="D494" s="17" t="s">
        <v>16</v>
      </c>
      <c r="E494" s="281">
        <v>600</v>
      </c>
      <c r="F494" s="281">
        <v>595.05999999999995</v>
      </c>
      <c r="G494" s="282">
        <f t="shared" si="16"/>
        <v>99.176666666666662</v>
      </c>
      <c r="H494" s="57">
        <v>100</v>
      </c>
      <c r="I494" s="14"/>
      <c r="J494" s="23" t="s">
        <v>525</v>
      </c>
      <c r="K494" s="14"/>
    </row>
    <row r="495" spans="1:11" s="263" customFormat="1" ht="17.25" customHeight="1" x14ac:dyDescent="0.25">
      <c r="A495" s="277"/>
      <c r="B495" s="61" t="s">
        <v>22</v>
      </c>
      <c r="C495" s="336"/>
      <c r="D495" s="336"/>
      <c r="E495" s="305">
        <v>600</v>
      </c>
      <c r="F495" s="305">
        <v>595.05999999999995</v>
      </c>
      <c r="G495" s="306">
        <f t="shared" si="16"/>
        <v>99.176666666666662</v>
      </c>
      <c r="H495" s="285"/>
      <c r="I495" s="279"/>
      <c r="J495" s="279"/>
      <c r="K495" s="279"/>
    </row>
    <row r="496" spans="1:11" ht="66" customHeight="1" x14ac:dyDescent="0.25">
      <c r="A496" s="10">
        <v>156</v>
      </c>
      <c r="B496" s="55" t="s">
        <v>260</v>
      </c>
      <c r="C496" s="62" t="s">
        <v>206</v>
      </c>
      <c r="D496" s="17" t="s">
        <v>16</v>
      </c>
      <c r="E496" s="281">
        <v>2100</v>
      </c>
      <c r="F496" s="281">
        <v>2099.6799999999998</v>
      </c>
      <c r="G496" s="282">
        <f t="shared" si="16"/>
        <v>99.984761904761896</v>
      </c>
      <c r="H496" s="57">
        <v>100</v>
      </c>
      <c r="I496" s="14"/>
      <c r="J496" s="23" t="s">
        <v>525</v>
      </c>
      <c r="K496" s="14"/>
    </row>
    <row r="497" spans="1:11" s="263" customFormat="1" ht="17.25" customHeight="1" x14ac:dyDescent="0.25">
      <c r="A497" s="277"/>
      <c r="B497" s="61" t="s">
        <v>22</v>
      </c>
      <c r="C497" s="336"/>
      <c r="D497" s="336"/>
      <c r="E497" s="305">
        <v>2100</v>
      </c>
      <c r="F497" s="305">
        <v>2099.6799999999998</v>
      </c>
      <c r="G497" s="306">
        <f t="shared" si="16"/>
        <v>99.984761904761896</v>
      </c>
      <c r="H497" s="285"/>
      <c r="I497" s="279"/>
      <c r="J497" s="279"/>
      <c r="K497" s="279"/>
    </row>
    <row r="498" spans="1:11" ht="65.25" customHeight="1" x14ac:dyDescent="0.25">
      <c r="A498" s="10">
        <v>157</v>
      </c>
      <c r="B498" s="55" t="s">
        <v>261</v>
      </c>
      <c r="C498" s="62" t="s">
        <v>206</v>
      </c>
      <c r="D498" s="17" t="s">
        <v>16</v>
      </c>
      <c r="E498" s="281">
        <v>700</v>
      </c>
      <c r="F498" s="281">
        <v>682.38</v>
      </c>
      <c r="G498" s="282">
        <f t="shared" si="16"/>
        <v>97.482857142857142</v>
      </c>
      <c r="H498" s="57">
        <v>100</v>
      </c>
      <c r="I498" s="14"/>
      <c r="J498" s="23" t="s">
        <v>525</v>
      </c>
      <c r="K498" s="14"/>
    </row>
    <row r="499" spans="1:11" s="263" customFormat="1" ht="17.25" customHeight="1" x14ac:dyDescent="0.25">
      <c r="A499" s="277"/>
      <c r="B499" s="61" t="s">
        <v>22</v>
      </c>
      <c r="C499" s="336"/>
      <c r="D499" s="336"/>
      <c r="E499" s="305">
        <v>700</v>
      </c>
      <c r="F499" s="305">
        <v>682.38</v>
      </c>
      <c r="G499" s="306">
        <f t="shared" si="16"/>
        <v>97.482857142857142</v>
      </c>
      <c r="H499" s="285"/>
      <c r="I499" s="279"/>
      <c r="J499" s="279"/>
      <c r="K499" s="279"/>
    </row>
    <row r="500" spans="1:11" ht="69" customHeight="1" x14ac:dyDescent="0.25">
      <c r="A500" s="10">
        <v>158</v>
      </c>
      <c r="B500" s="55" t="s">
        <v>262</v>
      </c>
      <c r="C500" s="62" t="s">
        <v>208</v>
      </c>
      <c r="D500" s="17" t="s">
        <v>16</v>
      </c>
      <c r="E500" s="281">
        <v>30000</v>
      </c>
      <c r="F500" s="281">
        <v>29999.99</v>
      </c>
      <c r="G500" s="282">
        <f t="shared" si="16"/>
        <v>99.99996666666668</v>
      </c>
      <c r="H500" s="57">
        <v>100</v>
      </c>
      <c r="I500" s="14"/>
      <c r="J500" s="23" t="s">
        <v>525</v>
      </c>
      <c r="K500" s="23"/>
    </row>
    <row r="501" spans="1:11" s="263" customFormat="1" ht="17.25" customHeight="1" x14ac:dyDescent="0.25">
      <c r="A501" s="277"/>
      <c r="B501" s="61" t="s">
        <v>22</v>
      </c>
      <c r="C501" s="288"/>
      <c r="D501" s="22"/>
      <c r="E501" s="305">
        <v>30000</v>
      </c>
      <c r="F501" s="305">
        <v>29999.99</v>
      </c>
      <c r="G501" s="306">
        <f t="shared" si="16"/>
        <v>99.99996666666668</v>
      </c>
      <c r="H501" s="297"/>
      <c r="I501" s="279"/>
      <c r="J501" s="279"/>
      <c r="K501" s="279"/>
    </row>
    <row r="502" spans="1:11" ht="17.25" customHeight="1" x14ac:dyDescent="0.25">
      <c r="A502" s="10"/>
      <c r="B502" s="28" t="s">
        <v>54</v>
      </c>
      <c r="C502" s="62"/>
      <c r="D502" s="17"/>
      <c r="E502" s="337">
        <f>E503+E504+E505</f>
        <v>292105</v>
      </c>
      <c r="F502" s="337">
        <f>F503+F504+F505</f>
        <v>275857.29000000004</v>
      </c>
      <c r="G502" s="338">
        <f t="shared" si="16"/>
        <v>94.437715889834152</v>
      </c>
      <c r="H502" s="57"/>
      <c r="I502" s="14"/>
      <c r="J502" s="14"/>
      <c r="K502" s="14"/>
    </row>
    <row r="503" spans="1:11" s="263" customFormat="1" ht="17.25" customHeight="1" x14ac:dyDescent="0.25">
      <c r="A503" s="277"/>
      <c r="B503" s="24" t="s">
        <v>13</v>
      </c>
      <c r="C503" s="288"/>
      <c r="D503" s="22"/>
      <c r="E503" s="305">
        <f>E361+E366+E382+E436+E444+E446+E448</f>
        <v>27605</v>
      </c>
      <c r="F503" s="305">
        <f>F361+F366+F382+F436+F444+F446+F448</f>
        <v>27598.269999999997</v>
      </c>
      <c r="G503" s="306">
        <f t="shared" si="16"/>
        <v>99.975620358630664</v>
      </c>
      <c r="H503" s="285"/>
      <c r="I503" s="279"/>
      <c r="J503" s="279"/>
      <c r="K503" s="279"/>
    </row>
    <row r="504" spans="1:11" s="263" customFormat="1" ht="17.25" customHeight="1" x14ac:dyDescent="0.25">
      <c r="A504" s="277"/>
      <c r="B504" s="61" t="s">
        <v>22</v>
      </c>
      <c r="C504" s="288"/>
      <c r="D504" s="22"/>
      <c r="E504" s="305">
        <f>E434+E474+E482+E493+E495+E497+E499+E501</f>
        <v>68200</v>
      </c>
      <c r="F504" s="305">
        <f>F416+F424+F434+F474+F482+F493+F495+F497+F499+F501</f>
        <v>57986.700000000004</v>
      </c>
      <c r="G504" s="306">
        <f t="shared" si="16"/>
        <v>85.024486803519068</v>
      </c>
      <c r="H504" s="285"/>
      <c r="I504" s="279"/>
      <c r="J504" s="279"/>
      <c r="K504" s="279"/>
    </row>
    <row r="505" spans="1:11" s="263" customFormat="1" ht="18.75" customHeight="1" x14ac:dyDescent="0.25">
      <c r="A505" s="277"/>
      <c r="B505" s="61" t="s">
        <v>19</v>
      </c>
      <c r="C505" s="288"/>
      <c r="D505" s="22"/>
      <c r="E505" s="305">
        <f>E333+E339+E345+E351+E356+E372+E378+E387+E393+E395+E400+E405+E410+E412+E419+E423+E426+E431+E439+E441+E443+E451+E453+E455+E457+E459+E461+E463+E465+E467+E469+E471+E473+E476+E478+E480+E483+E489+E491+E421</f>
        <v>196300</v>
      </c>
      <c r="F505" s="305">
        <f>F333+F339+F345+F351+F356+F372+F378+F387+F393+F395+F400+F405+F410+F412+F419+F423+F426+F431+F439+F441+F443+F451+F453+F455+F457+F459+F461+F463+F465+F467+F469+F471+F473+F476+F478+F480+F483+F489+F491+F421</f>
        <v>190272.32</v>
      </c>
      <c r="G505" s="306">
        <f t="shared" si="16"/>
        <v>96.929353031074896</v>
      </c>
      <c r="H505" s="285"/>
      <c r="I505" s="279"/>
      <c r="J505" s="279"/>
      <c r="K505" s="279"/>
    </row>
    <row r="506" spans="1:11" ht="17.25" customHeight="1" x14ac:dyDescent="0.25">
      <c r="A506" s="10"/>
      <c r="B506" s="31" t="s">
        <v>73</v>
      </c>
      <c r="C506" s="62"/>
      <c r="D506" s="17"/>
      <c r="E506" s="337">
        <f>E507+E508+E509+E510</f>
        <v>4627212</v>
      </c>
      <c r="F506" s="337">
        <f>F507+F508+F509+F510</f>
        <v>4728304.2</v>
      </c>
      <c r="G506" s="338">
        <f t="shared" si="16"/>
        <v>102.18473240473962</v>
      </c>
      <c r="H506" s="57"/>
      <c r="I506" s="14"/>
      <c r="J506" s="14"/>
      <c r="K506" s="14"/>
    </row>
    <row r="507" spans="1:11" s="263" customFormat="1" ht="17.25" customHeight="1" x14ac:dyDescent="0.25">
      <c r="A507" s="277"/>
      <c r="B507" s="32" t="s">
        <v>13</v>
      </c>
      <c r="C507" s="288"/>
      <c r="D507" s="22"/>
      <c r="E507" s="305">
        <f>E328+E503</f>
        <v>3842712</v>
      </c>
      <c r="F507" s="305">
        <f>F328+F503</f>
        <v>3957788.38</v>
      </c>
      <c r="G507" s="306">
        <f t="shared" si="16"/>
        <v>102.99466574648322</v>
      </c>
      <c r="H507" s="285"/>
      <c r="I507" s="279"/>
      <c r="J507" s="279"/>
      <c r="K507" s="279"/>
    </row>
    <row r="508" spans="1:11" s="263" customFormat="1" ht="17.25" customHeight="1" x14ac:dyDescent="0.25">
      <c r="A508" s="277"/>
      <c r="B508" s="79" t="s">
        <v>22</v>
      </c>
      <c r="C508" s="288"/>
      <c r="D508" s="22"/>
      <c r="E508" s="305">
        <f>E329+E504</f>
        <v>568200</v>
      </c>
      <c r="F508" s="305">
        <f>F329+F504</f>
        <v>526559.80000000005</v>
      </c>
      <c r="G508" s="306">
        <f>F508/E508*100</f>
        <v>92.671559310102083</v>
      </c>
      <c r="H508" s="285"/>
      <c r="I508" s="279"/>
      <c r="J508" s="279"/>
      <c r="K508" s="279"/>
    </row>
    <row r="509" spans="1:11" s="263" customFormat="1" ht="20.25" customHeight="1" x14ac:dyDescent="0.25">
      <c r="A509" s="277"/>
      <c r="B509" s="32" t="s">
        <v>53</v>
      </c>
      <c r="C509" s="288"/>
      <c r="D509" s="22"/>
      <c r="E509" s="305">
        <f>E505</f>
        <v>196300</v>
      </c>
      <c r="F509" s="305">
        <f>F505</f>
        <v>190272.32</v>
      </c>
      <c r="G509" s="306">
        <f>F509/E509*100</f>
        <v>96.929353031074896</v>
      </c>
      <c r="H509" s="285"/>
      <c r="I509" s="279"/>
      <c r="J509" s="279"/>
      <c r="K509" s="279"/>
    </row>
    <row r="510" spans="1:11" s="263" customFormat="1" ht="33" customHeight="1" x14ac:dyDescent="0.25">
      <c r="A510" s="277"/>
      <c r="B510" s="79" t="s">
        <v>139</v>
      </c>
      <c r="C510" s="272"/>
      <c r="D510" s="272"/>
      <c r="E510" s="283">
        <f>E330</f>
        <v>20000</v>
      </c>
      <c r="F510" s="283">
        <f>F330</f>
        <v>53683.7</v>
      </c>
      <c r="G510" s="284">
        <f>F510/E510*100</f>
        <v>268.41849999999999</v>
      </c>
      <c r="H510" s="285"/>
      <c r="I510" s="279"/>
      <c r="J510" s="279"/>
      <c r="K510" s="279"/>
    </row>
    <row r="511" spans="1:11" ht="17.25" customHeight="1" x14ac:dyDescent="0.25">
      <c r="A511" s="10"/>
      <c r="B511" s="55"/>
      <c r="C511" s="1"/>
      <c r="D511" s="1"/>
      <c r="E511" s="56"/>
      <c r="F511" s="56"/>
      <c r="G511" s="56"/>
      <c r="H511" s="57"/>
      <c r="I511" s="14"/>
      <c r="J511" s="14"/>
      <c r="K511" s="14"/>
    </row>
    <row r="512" spans="1:11" ht="17.25" customHeight="1" x14ac:dyDescent="0.25">
      <c r="A512" s="639" t="s">
        <v>307</v>
      </c>
      <c r="B512" s="639"/>
      <c r="C512" s="639"/>
      <c r="D512" s="639"/>
      <c r="E512" s="639"/>
      <c r="F512" s="639"/>
      <c r="G512" s="639"/>
      <c r="H512" s="639"/>
      <c r="I512" s="639"/>
      <c r="J512" s="639"/>
      <c r="K512" s="639"/>
    </row>
    <row r="513" spans="1:11" ht="17.25" customHeight="1" x14ac:dyDescent="0.25">
      <c r="A513" s="638" t="s">
        <v>74</v>
      </c>
      <c r="B513" s="638"/>
      <c r="C513" s="638"/>
      <c r="D513" s="638"/>
      <c r="E513" s="638"/>
      <c r="F513" s="638"/>
      <c r="G513" s="638"/>
      <c r="H513" s="638"/>
      <c r="I513" s="638"/>
      <c r="J513" s="638"/>
      <c r="K513" s="638"/>
    </row>
    <row r="514" spans="1:11" s="38" customFormat="1" ht="79.5" customHeight="1" x14ac:dyDescent="0.25">
      <c r="A514" s="10">
        <v>159</v>
      </c>
      <c r="B514" s="64" t="s">
        <v>75</v>
      </c>
      <c r="C514" s="19" t="s">
        <v>14</v>
      </c>
      <c r="D514" s="17" t="s">
        <v>16</v>
      </c>
      <c r="E514" s="339">
        <v>26073</v>
      </c>
      <c r="F514" s="339">
        <v>26072</v>
      </c>
      <c r="G514" s="340">
        <f t="shared" ref="G514:G527" si="17">F514/E514*100</f>
        <v>99.996164614735548</v>
      </c>
      <c r="H514" s="21">
        <v>100</v>
      </c>
      <c r="I514" s="82"/>
      <c r="J514" s="23" t="s">
        <v>351</v>
      </c>
      <c r="K514" s="19"/>
    </row>
    <row r="515" spans="1:11" s="345" customFormat="1" ht="18.75" customHeight="1" x14ac:dyDescent="0.25">
      <c r="A515" s="277"/>
      <c r="B515" s="24" t="s">
        <v>13</v>
      </c>
      <c r="C515" s="265"/>
      <c r="D515" s="265"/>
      <c r="E515" s="341">
        <v>26073</v>
      </c>
      <c r="F515" s="341">
        <v>26072</v>
      </c>
      <c r="G515" s="342">
        <f t="shared" si="17"/>
        <v>99.996164614735548</v>
      </c>
      <c r="H515" s="343"/>
      <c r="I515" s="344"/>
      <c r="J515" s="266"/>
      <c r="K515" s="265"/>
    </row>
    <row r="516" spans="1:11" s="38" customFormat="1" ht="84" customHeight="1" x14ac:dyDescent="0.25">
      <c r="A516" s="10">
        <v>160</v>
      </c>
      <c r="B516" s="64" t="s">
        <v>76</v>
      </c>
      <c r="C516" s="19" t="s">
        <v>14</v>
      </c>
      <c r="D516" s="17" t="s">
        <v>16</v>
      </c>
      <c r="E516" s="339">
        <v>26300</v>
      </c>
      <c r="F516" s="339">
        <v>26259</v>
      </c>
      <c r="G516" s="340">
        <f t="shared" si="17"/>
        <v>99.844106463878319</v>
      </c>
      <c r="H516" s="21">
        <v>100</v>
      </c>
      <c r="I516" s="82"/>
      <c r="J516" s="23" t="s">
        <v>351</v>
      </c>
      <c r="K516" s="19"/>
    </row>
    <row r="517" spans="1:11" s="345" customFormat="1" ht="17.25" customHeight="1" x14ac:dyDescent="0.25">
      <c r="A517" s="277"/>
      <c r="B517" s="24" t="s">
        <v>13</v>
      </c>
      <c r="C517" s="265"/>
      <c r="D517" s="265"/>
      <c r="E517" s="341">
        <v>26300</v>
      </c>
      <c r="F517" s="341">
        <v>26259</v>
      </c>
      <c r="G517" s="342">
        <f t="shared" si="17"/>
        <v>99.844106463878319</v>
      </c>
      <c r="H517" s="343"/>
      <c r="I517" s="344"/>
      <c r="J517" s="266"/>
      <c r="K517" s="287"/>
    </row>
    <row r="518" spans="1:11" s="345" customFormat="1" ht="46.5" customHeight="1" x14ac:dyDescent="0.25">
      <c r="A518" s="10">
        <v>161</v>
      </c>
      <c r="B518" s="18" t="s">
        <v>554</v>
      </c>
      <c r="C518" s="19" t="s">
        <v>14</v>
      </c>
      <c r="D518" s="265"/>
      <c r="E518" s="339">
        <v>135898</v>
      </c>
      <c r="F518" s="339">
        <v>132994.35999999999</v>
      </c>
      <c r="G518" s="340">
        <f t="shared" si="17"/>
        <v>97.86336811432102</v>
      </c>
      <c r="H518" s="21">
        <v>100</v>
      </c>
      <c r="I518" s="344"/>
      <c r="J518" s="23" t="s">
        <v>433</v>
      </c>
      <c r="K518" s="287"/>
    </row>
    <row r="519" spans="1:11" s="345" customFormat="1" ht="21.75" customHeight="1" x14ac:dyDescent="0.25">
      <c r="A519" s="277"/>
      <c r="B519" s="24" t="s">
        <v>13</v>
      </c>
      <c r="C519" s="265"/>
      <c r="D519" s="265"/>
      <c r="E519" s="341">
        <v>135898</v>
      </c>
      <c r="F519" s="341">
        <v>132994.35999999999</v>
      </c>
      <c r="G519" s="342">
        <f t="shared" si="17"/>
        <v>97.86336811432102</v>
      </c>
      <c r="H519" s="343"/>
      <c r="I519" s="344"/>
      <c r="J519" s="266"/>
      <c r="K519" s="287"/>
    </row>
    <row r="520" spans="1:11" s="38" customFormat="1" ht="112.5" customHeight="1" x14ac:dyDescent="0.25">
      <c r="A520" s="10">
        <v>162</v>
      </c>
      <c r="B520" s="64" t="s">
        <v>77</v>
      </c>
      <c r="C520" s="19" t="s">
        <v>14</v>
      </c>
      <c r="D520" s="17" t="s">
        <v>16</v>
      </c>
      <c r="E520" s="339">
        <v>21300</v>
      </c>
      <c r="F520" s="339">
        <v>21294</v>
      </c>
      <c r="G520" s="340">
        <f t="shared" si="17"/>
        <v>99.971830985915489</v>
      </c>
      <c r="H520" s="21">
        <v>100</v>
      </c>
      <c r="I520" s="82"/>
      <c r="J520" s="23" t="s">
        <v>351</v>
      </c>
      <c r="K520" s="19"/>
    </row>
    <row r="521" spans="1:11" s="345" customFormat="1" ht="18.75" customHeight="1" x14ac:dyDescent="0.25">
      <c r="A521" s="277"/>
      <c r="B521" s="83" t="s">
        <v>13</v>
      </c>
      <c r="C521" s="265"/>
      <c r="D521" s="265"/>
      <c r="E521" s="341">
        <v>21300</v>
      </c>
      <c r="F521" s="341">
        <v>21294</v>
      </c>
      <c r="G521" s="342">
        <f t="shared" si="17"/>
        <v>99.971830985915489</v>
      </c>
      <c r="H521" s="343"/>
      <c r="I521" s="344"/>
      <c r="J521" s="344"/>
      <c r="K521" s="265"/>
    </row>
    <row r="522" spans="1:11" s="38" customFormat="1" ht="115.5" customHeight="1" x14ac:dyDescent="0.25">
      <c r="A522" s="10">
        <v>163</v>
      </c>
      <c r="B522" s="64" t="s">
        <v>78</v>
      </c>
      <c r="C522" s="19" t="s">
        <v>50</v>
      </c>
      <c r="D522" s="17" t="s">
        <v>16</v>
      </c>
      <c r="E522" s="339">
        <f>E523+E524</f>
        <v>7500</v>
      </c>
      <c r="F522" s="339">
        <f>F523+F524</f>
        <v>7500</v>
      </c>
      <c r="G522" s="340">
        <f>F522/E522*100</f>
        <v>100</v>
      </c>
      <c r="H522" s="21">
        <v>100</v>
      </c>
      <c r="I522" s="82"/>
      <c r="J522" s="23" t="s">
        <v>351</v>
      </c>
      <c r="K522" s="19"/>
    </row>
    <row r="523" spans="1:11" s="263" customFormat="1" ht="17.25" customHeight="1" x14ac:dyDescent="0.25">
      <c r="A523" s="277"/>
      <c r="B523" s="83" t="s">
        <v>13</v>
      </c>
      <c r="C523" s="265"/>
      <c r="D523" s="265"/>
      <c r="E523" s="341">
        <v>5000</v>
      </c>
      <c r="F523" s="341">
        <v>5000</v>
      </c>
      <c r="G523" s="342">
        <f t="shared" si="17"/>
        <v>100</v>
      </c>
      <c r="H523" s="343"/>
      <c r="I523" s="344"/>
      <c r="J523" s="266"/>
      <c r="K523" s="265"/>
    </row>
    <row r="524" spans="1:11" s="263" customFormat="1" ht="39.75" customHeight="1" x14ac:dyDescent="0.25">
      <c r="A524" s="277"/>
      <c r="B524" s="83" t="s">
        <v>139</v>
      </c>
      <c r="C524" s="265"/>
      <c r="D524" s="265"/>
      <c r="E524" s="341">
        <v>2500</v>
      </c>
      <c r="F524" s="341">
        <v>2500</v>
      </c>
      <c r="G524" s="342">
        <f t="shared" si="17"/>
        <v>100</v>
      </c>
      <c r="H524" s="343"/>
      <c r="I524" s="344"/>
      <c r="J524" s="266"/>
      <c r="K524" s="265"/>
    </row>
    <row r="525" spans="1:11" s="38" customFormat="1" ht="17.25" customHeight="1" x14ac:dyDescent="0.25">
      <c r="A525" s="10"/>
      <c r="B525" s="84" t="s">
        <v>54</v>
      </c>
      <c r="C525" s="19"/>
      <c r="D525" s="19"/>
      <c r="E525" s="346">
        <f>E526+E527</f>
        <v>217071</v>
      </c>
      <c r="F525" s="346">
        <f t="shared" ref="F525" si="18">F526+F527</f>
        <v>214119.36</v>
      </c>
      <c r="G525" s="347">
        <f t="shared" si="17"/>
        <v>98.640242132758402</v>
      </c>
      <c r="H525" s="21"/>
      <c r="I525" s="82"/>
      <c r="J525" s="23"/>
      <c r="K525" s="19"/>
    </row>
    <row r="526" spans="1:11" s="345" customFormat="1" ht="17.25" customHeight="1" x14ac:dyDescent="0.25">
      <c r="A526" s="277"/>
      <c r="B526" s="83" t="s">
        <v>13</v>
      </c>
      <c r="C526" s="265"/>
      <c r="D526" s="265"/>
      <c r="E526" s="341">
        <f>E515+E517+E519+E521+E523</f>
        <v>214571</v>
      </c>
      <c r="F526" s="341">
        <f>F515+F517+F519+F521+F523</f>
        <v>211619.36</v>
      </c>
      <c r="G526" s="342">
        <f t="shared" si="17"/>
        <v>98.62439938295482</v>
      </c>
      <c r="H526" s="343"/>
      <c r="I526" s="344"/>
      <c r="J526" s="266"/>
      <c r="K526" s="265"/>
    </row>
    <row r="527" spans="1:11" s="345" customFormat="1" ht="35.25" customHeight="1" x14ac:dyDescent="0.25">
      <c r="A527" s="277"/>
      <c r="B527" s="83" t="s">
        <v>139</v>
      </c>
      <c r="C527" s="265"/>
      <c r="D527" s="265"/>
      <c r="E527" s="341">
        <f>E524</f>
        <v>2500</v>
      </c>
      <c r="F527" s="341">
        <f>F524</f>
        <v>2500</v>
      </c>
      <c r="G527" s="342">
        <f t="shared" si="17"/>
        <v>100</v>
      </c>
      <c r="H527" s="343"/>
      <c r="I527" s="344"/>
      <c r="J527" s="344"/>
      <c r="K527" s="265"/>
    </row>
    <row r="528" spans="1:11" ht="17.25" customHeight="1" x14ac:dyDescent="0.25">
      <c r="A528" s="10"/>
      <c r="B528" s="638" t="s">
        <v>79</v>
      </c>
      <c r="C528" s="638"/>
      <c r="D528" s="638"/>
      <c r="E528" s="638"/>
      <c r="F528" s="638"/>
      <c r="G528" s="638"/>
      <c r="H528" s="638"/>
      <c r="I528" s="638"/>
      <c r="J528" s="638"/>
      <c r="K528" s="638"/>
    </row>
    <row r="529" spans="1:11" s="38" customFormat="1" ht="113.25" customHeight="1" x14ac:dyDescent="0.25">
      <c r="A529" s="10">
        <v>164</v>
      </c>
      <c r="B529" s="64" t="s">
        <v>80</v>
      </c>
      <c r="C529" s="19" t="s">
        <v>14</v>
      </c>
      <c r="D529" s="17" t="s">
        <v>16</v>
      </c>
      <c r="E529" s="339">
        <v>104100</v>
      </c>
      <c r="F529" s="339">
        <v>104099.99</v>
      </c>
      <c r="G529" s="340">
        <f t="shared" ref="G529:G542" si="19">F529/E529*100</f>
        <v>99.999990393852073</v>
      </c>
      <c r="H529" s="21">
        <v>100</v>
      </c>
      <c r="I529" s="82"/>
      <c r="J529" s="23" t="s">
        <v>351</v>
      </c>
      <c r="K529" s="53"/>
    </row>
    <row r="530" spans="1:11" s="345" customFormat="1" ht="17.25" customHeight="1" x14ac:dyDescent="0.25">
      <c r="A530" s="277"/>
      <c r="B530" s="83" t="s">
        <v>13</v>
      </c>
      <c r="C530" s="265"/>
      <c r="D530" s="265"/>
      <c r="E530" s="341">
        <v>104100</v>
      </c>
      <c r="F530" s="341">
        <v>104099.99</v>
      </c>
      <c r="G530" s="342">
        <f t="shared" si="19"/>
        <v>99.999990393852073</v>
      </c>
      <c r="H530" s="343"/>
      <c r="I530" s="348"/>
      <c r="J530" s="266"/>
      <c r="K530" s="287"/>
    </row>
    <row r="531" spans="1:11" s="38" customFormat="1" ht="109.5" customHeight="1" x14ac:dyDescent="0.25">
      <c r="A531" s="10">
        <v>165</v>
      </c>
      <c r="B531" s="64" t="s">
        <v>80</v>
      </c>
      <c r="C531" s="19" t="s">
        <v>14</v>
      </c>
      <c r="D531" s="17" t="s">
        <v>16</v>
      </c>
      <c r="E531" s="339">
        <v>15500</v>
      </c>
      <c r="F531" s="339">
        <v>15500</v>
      </c>
      <c r="G531" s="340">
        <f t="shared" si="19"/>
        <v>100</v>
      </c>
      <c r="H531" s="21">
        <v>100</v>
      </c>
      <c r="I531" s="82"/>
      <c r="J531" s="23" t="s">
        <v>351</v>
      </c>
      <c r="K531" s="53"/>
    </row>
    <row r="532" spans="1:11" s="345" customFormat="1" ht="17.25" customHeight="1" x14ac:dyDescent="0.25">
      <c r="A532" s="277"/>
      <c r="B532" s="83" t="s">
        <v>13</v>
      </c>
      <c r="C532" s="265"/>
      <c r="D532" s="265"/>
      <c r="E532" s="341">
        <v>15500</v>
      </c>
      <c r="F532" s="341">
        <v>15498</v>
      </c>
      <c r="G532" s="342">
        <f t="shared" si="19"/>
        <v>99.987096774193546</v>
      </c>
      <c r="H532" s="343"/>
      <c r="I532" s="348"/>
      <c r="J532" s="266"/>
      <c r="K532" s="287"/>
    </row>
    <row r="533" spans="1:11" s="38" customFormat="1" ht="65.25" customHeight="1" x14ac:dyDescent="0.25">
      <c r="A533" s="10">
        <v>166</v>
      </c>
      <c r="B533" s="64" t="s">
        <v>81</v>
      </c>
      <c r="C533" s="19" t="s">
        <v>14</v>
      </c>
      <c r="D533" s="17" t="s">
        <v>16</v>
      </c>
      <c r="E533" s="349">
        <v>11000</v>
      </c>
      <c r="F533" s="349">
        <v>11000</v>
      </c>
      <c r="G533" s="340">
        <f t="shared" si="19"/>
        <v>100</v>
      </c>
      <c r="H533" s="21">
        <v>100</v>
      </c>
      <c r="I533" s="82"/>
      <c r="J533" s="23" t="s">
        <v>351</v>
      </c>
      <c r="K533" s="53"/>
    </row>
    <row r="534" spans="1:11" s="345" customFormat="1" ht="17.25" customHeight="1" x14ac:dyDescent="0.25">
      <c r="A534" s="277"/>
      <c r="B534" s="83" t="s">
        <v>13</v>
      </c>
      <c r="C534" s="265"/>
      <c r="D534" s="350"/>
      <c r="E534" s="351">
        <v>11000</v>
      </c>
      <c r="F534" s="351">
        <v>11000</v>
      </c>
      <c r="G534" s="342">
        <f t="shared" si="19"/>
        <v>100</v>
      </c>
      <c r="H534" s="352"/>
      <c r="I534" s="348"/>
      <c r="J534" s="266"/>
      <c r="K534" s="287"/>
    </row>
    <row r="535" spans="1:11" s="38" customFormat="1" ht="68.25" customHeight="1" x14ac:dyDescent="0.25">
      <c r="A535" s="10">
        <v>167</v>
      </c>
      <c r="B535" s="90" t="s">
        <v>82</v>
      </c>
      <c r="C535" s="19" t="s">
        <v>14</v>
      </c>
      <c r="D535" s="17" t="s">
        <v>16</v>
      </c>
      <c r="E535" s="353">
        <v>8200</v>
      </c>
      <c r="F535" s="353">
        <v>8190</v>
      </c>
      <c r="G535" s="340">
        <f t="shared" si="19"/>
        <v>99.878048780487802</v>
      </c>
      <c r="H535" s="21">
        <v>100</v>
      </c>
      <c r="I535" s="93"/>
      <c r="J535" s="23" t="s">
        <v>351</v>
      </c>
      <c r="K535" s="53"/>
    </row>
    <row r="536" spans="1:11" s="345" customFormat="1" ht="17.25" customHeight="1" x14ac:dyDescent="0.25">
      <c r="A536" s="277"/>
      <c r="B536" s="83" t="s">
        <v>13</v>
      </c>
      <c r="C536" s="265"/>
      <c r="D536" s="354"/>
      <c r="E536" s="355">
        <v>8200</v>
      </c>
      <c r="F536" s="355">
        <v>8190</v>
      </c>
      <c r="G536" s="342">
        <f t="shared" si="19"/>
        <v>99.878048780487802</v>
      </c>
      <c r="H536" s="356"/>
      <c r="I536" s="357"/>
      <c r="J536" s="357"/>
      <c r="K536" s="287"/>
    </row>
    <row r="537" spans="1:11" s="38" customFormat="1" ht="93" customHeight="1" x14ac:dyDescent="0.25">
      <c r="A537" s="10">
        <v>168</v>
      </c>
      <c r="B537" s="90" t="s">
        <v>83</v>
      </c>
      <c r="C537" s="19" t="s">
        <v>14</v>
      </c>
      <c r="D537" s="17" t="s">
        <v>16</v>
      </c>
      <c r="E537" s="358">
        <v>135998</v>
      </c>
      <c r="F537" s="358">
        <v>135997.76999999999</v>
      </c>
      <c r="G537" s="340">
        <f t="shared" si="19"/>
        <v>99.999830879865868</v>
      </c>
      <c r="H537" s="21">
        <v>100</v>
      </c>
      <c r="I537" s="17"/>
      <c r="J537" s="23" t="s">
        <v>351</v>
      </c>
      <c r="K537" s="53"/>
    </row>
    <row r="538" spans="1:11" s="345" customFormat="1" ht="17.25" customHeight="1" x14ac:dyDescent="0.25">
      <c r="A538" s="277"/>
      <c r="B538" s="83" t="s">
        <v>13</v>
      </c>
      <c r="C538" s="265"/>
      <c r="D538" s="265"/>
      <c r="E538" s="359">
        <v>135998</v>
      </c>
      <c r="F538" s="359">
        <v>135997.76999999999</v>
      </c>
      <c r="G538" s="342">
        <f t="shared" si="19"/>
        <v>99.999830879865868</v>
      </c>
      <c r="H538" s="99"/>
      <c r="I538" s="360"/>
      <c r="J538" s="361"/>
      <c r="K538" s="287"/>
    </row>
    <row r="539" spans="1:11" s="345" customFormat="1" ht="62.25" customHeight="1" x14ac:dyDescent="0.25">
      <c r="A539" s="10">
        <v>169</v>
      </c>
      <c r="B539" s="64" t="s">
        <v>299</v>
      </c>
      <c r="C539" s="19" t="s">
        <v>14</v>
      </c>
      <c r="D539" s="17" t="s">
        <v>280</v>
      </c>
      <c r="E539" s="358">
        <v>18000</v>
      </c>
      <c r="F539" s="358">
        <v>18000</v>
      </c>
      <c r="G539" s="340">
        <f t="shared" si="19"/>
        <v>100</v>
      </c>
      <c r="H539" s="21">
        <v>100</v>
      </c>
      <c r="I539" s="360"/>
      <c r="J539" s="23" t="s">
        <v>351</v>
      </c>
      <c r="K539" s="287"/>
    </row>
    <row r="540" spans="1:11" s="345" customFormat="1" ht="22.5" customHeight="1" x14ac:dyDescent="0.25">
      <c r="A540" s="277"/>
      <c r="B540" s="83" t="s">
        <v>13</v>
      </c>
      <c r="C540" s="265"/>
      <c r="D540" s="265"/>
      <c r="E540" s="359">
        <v>18000</v>
      </c>
      <c r="F540" s="359">
        <v>18000</v>
      </c>
      <c r="G540" s="342">
        <f t="shared" si="19"/>
        <v>100</v>
      </c>
      <c r="H540" s="99"/>
      <c r="I540" s="360"/>
      <c r="J540" s="361"/>
      <c r="K540" s="287"/>
    </row>
    <row r="541" spans="1:11" s="38" customFormat="1" ht="17.25" customHeight="1" x14ac:dyDescent="0.25">
      <c r="A541" s="10"/>
      <c r="B541" s="84" t="s">
        <v>54</v>
      </c>
      <c r="C541" s="19"/>
      <c r="D541" s="19"/>
      <c r="E541" s="346">
        <f>E537+E535+E533+E531+E529+E539</f>
        <v>292798</v>
      </c>
      <c r="F541" s="346">
        <f>F537+F535+F533+F531+F529</f>
        <v>274787.76</v>
      </c>
      <c r="G541" s="347">
        <f t="shared" si="19"/>
        <v>93.848919733058295</v>
      </c>
      <c r="H541" s="99"/>
      <c r="I541" s="100"/>
      <c r="J541" s="100"/>
      <c r="K541" s="53"/>
    </row>
    <row r="542" spans="1:11" s="345" customFormat="1" ht="17.25" customHeight="1" x14ac:dyDescent="0.25">
      <c r="A542" s="277"/>
      <c r="B542" s="83" t="s">
        <v>13</v>
      </c>
      <c r="C542" s="265"/>
      <c r="D542" s="265"/>
      <c r="E542" s="341">
        <f>E538+E536+E534+E532+E530+E540</f>
        <v>292798</v>
      </c>
      <c r="F542" s="341">
        <f>F540+F538+F536+F534+F532+F530</f>
        <v>292785.76</v>
      </c>
      <c r="G542" s="342">
        <f t="shared" si="19"/>
        <v>99.995819643576795</v>
      </c>
      <c r="H542" s="99"/>
      <c r="I542" s="362"/>
      <c r="J542" s="362"/>
      <c r="K542" s="287"/>
    </row>
    <row r="543" spans="1:11" ht="19.5" customHeight="1" x14ac:dyDescent="0.25">
      <c r="A543" s="638" t="s">
        <v>84</v>
      </c>
      <c r="B543" s="638"/>
      <c r="C543" s="638"/>
      <c r="D543" s="638"/>
      <c r="E543" s="638"/>
      <c r="F543" s="638"/>
      <c r="G543" s="638"/>
      <c r="H543" s="638"/>
      <c r="I543" s="638"/>
      <c r="J543" s="638"/>
      <c r="K543" s="638"/>
    </row>
    <row r="544" spans="1:11" s="38" customFormat="1" ht="82.5" customHeight="1" x14ac:dyDescent="0.25">
      <c r="A544" s="10">
        <v>170</v>
      </c>
      <c r="B544" s="64" t="s">
        <v>85</v>
      </c>
      <c r="C544" s="19" t="s">
        <v>14</v>
      </c>
      <c r="D544" s="17" t="s">
        <v>16</v>
      </c>
      <c r="E544" s="339">
        <v>5600</v>
      </c>
      <c r="F544" s="339">
        <v>3000</v>
      </c>
      <c r="G544" s="340">
        <f t="shared" ref="G544:G551" si="20">F544/E544*100</f>
        <v>53.571428571428569</v>
      </c>
      <c r="H544" s="21">
        <v>100</v>
      </c>
      <c r="I544" s="100"/>
      <c r="J544" s="23" t="s">
        <v>351</v>
      </c>
      <c r="K544" s="53"/>
    </row>
    <row r="545" spans="1:11" s="345" customFormat="1" ht="20.25" customHeight="1" x14ac:dyDescent="0.25">
      <c r="A545" s="277"/>
      <c r="B545" s="83" t="s">
        <v>13</v>
      </c>
      <c r="C545" s="265"/>
      <c r="D545" s="265"/>
      <c r="E545" s="341">
        <v>5600</v>
      </c>
      <c r="F545" s="341">
        <v>3000</v>
      </c>
      <c r="G545" s="342">
        <f t="shared" si="20"/>
        <v>53.571428571428569</v>
      </c>
      <c r="H545" s="99"/>
      <c r="I545" s="362"/>
      <c r="J545" s="266"/>
      <c r="K545" s="287"/>
    </row>
    <row r="546" spans="1:11" s="38" customFormat="1" ht="81" customHeight="1" x14ac:dyDescent="0.25">
      <c r="A546" s="10">
        <v>171</v>
      </c>
      <c r="B546" s="64" t="s">
        <v>86</v>
      </c>
      <c r="C546" s="19" t="s">
        <v>14</v>
      </c>
      <c r="D546" s="17" t="s">
        <v>16</v>
      </c>
      <c r="E546" s="339">
        <v>171700</v>
      </c>
      <c r="F546" s="339">
        <v>171700</v>
      </c>
      <c r="G546" s="340">
        <f t="shared" si="20"/>
        <v>100</v>
      </c>
      <c r="H546" s="21">
        <v>100</v>
      </c>
      <c r="I546" s="100"/>
      <c r="J546" s="23" t="s">
        <v>351</v>
      </c>
      <c r="K546" s="53"/>
    </row>
    <row r="547" spans="1:11" s="345" customFormat="1" ht="17.25" customHeight="1" x14ac:dyDescent="0.25">
      <c r="A547" s="277"/>
      <c r="B547" s="83" t="s">
        <v>13</v>
      </c>
      <c r="C547" s="265"/>
      <c r="D547" s="265"/>
      <c r="E547" s="341">
        <v>171700</v>
      </c>
      <c r="F547" s="341">
        <v>171700</v>
      </c>
      <c r="G547" s="342">
        <f t="shared" si="20"/>
        <v>100</v>
      </c>
      <c r="H547" s="99"/>
      <c r="I547" s="362"/>
      <c r="J547" s="266"/>
      <c r="K547" s="287"/>
    </row>
    <row r="548" spans="1:11" s="38" customFormat="1" ht="49.5" customHeight="1" x14ac:dyDescent="0.25">
      <c r="A548" s="10">
        <v>172</v>
      </c>
      <c r="B548" s="64" t="s">
        <v>87</v>
      </c>
      <c r="C548" s="19" t="s">
        <v>14</v>
      </c>
      <c r="D548" s="17" t="s">
        <v>16</v>
      </c>
      <c r="E548" s="339">
        <v>9500</v>
      </c>
      <c r="F548" s="339">
        <v>9500</v>
      </c>
      <c r="G548" s="340">
        <f t="shared" si="20"/>
        <v>100</v>
      </c>
      <c r="H548" s="21">
        <v>100</v>
      </c>
      <c r="I548" s="100"/>
      <c r="J548" s="23" t="s">
        <v>351</v>
      </c>
      <c r="K548" s="53"/>
    </row>
    <row r="549" spans="1:11" s="345" customFormat="1" ht="17.25" customHeight="1" x14ac:dyDescent="0.25">
      <c r="A549" s="277"/>
      <c r="B549" s="83" t="s">
        <v>13</v>
      </c>
      <c r="C549" s="265"/>
      <c r="D549" s="265"/>
      <c r="E549" s="341">
        <v>9500</v>
      </c>
      <c r="F549" s="341">
        <v>9500</v>
      </c>
      <c r="G549" s="342">
        <f t="shared" si="20"/>
        <v>100</v>
      </c>
      <c r="H549" s="99"/>
      <c r="I549" s="362"/>
      <c r="J549" s="362"/>
      <c r="K549" s="287"/>
    </row>
    <row r="550" spans="1:11" s="38" customFormat="1" ht="17.25" customHeight="1" x14ac:dyDescent="0.25">
      <c r="A550" s="10"/>
      <c r="B550" s="84" t="s">
        <v>54</v>
      </c>
      <c r="C550" s="19"/>
      <c r="D550" s="19"/>
      <c r="E550" s="346">
        <f>E545+E547+E549</f>
        <v>186800</v>
      </c>
      <c r="F550" s="346">
        <f>F545+F547+F549</f>
        <v>184200</v>
      </c>
      <c r="G550" s="347">
        <f t="shared" si="20"/>
        <v>98.608137044967876</v>
      </c>
      <c r="H550" s="96"/>
      <c r="I550" s="100"/>
      <c r="J550" s="100"/>
      <c r="K550" s="53"/>
    </row>
    <row r="551" spans="1:11" s="345" customFormat="1" ht="17.25" customHeight="1" x14ac:dyDescent="0.25">
      <c r="A551" s="277"/>
      <c r="B551" s="83" t="s">
        <v>13</v>
      </c>
      <c r="C551" s="265"/>
      <c r="D551" s="265"/>
      <c r="E551" s="341">
        <f>E545+E547+E549</f>
        <v>186800</v>
      </c>
      <c r="F551" s="341">
        <f>F545+F547+F549</f>
        <v>184200</v>
      </c>
      <c r="G551" s="342">
        <f t="shared" si="20"/>
        <v>98.608137044967876</v>
      </c>
      <c r="H551" s="99"/>
      <c r="I551" s="362"/>
      <c r="J551" s="362"/>
      <c r="K551" s="287"/>
    </row>
    <row r="552" spans="1:11" ht="17.25" customHeight="1" x14ac:dyDescent="0.25">
      <c r="A552" s="10"/>
      <c r="B552" s="24"/>
      <c r="C552" s="12"/>
      <c r="D552" s="12"/>
      <c r="E552" s="20"/>
      <c r="F552" s="20"/>
      <c r="G552" s="20"/>
      <c r="H552" s="13"/>
      <c r="I552" s="14"/>
      <c r="J552" s="14"/>
      <c r="K552" s="14"/>
    </row>
    <row r="553" spans="1:11" ht="19.5" customHeight="1" x14ac:dyDescent="0.25">
      <c r="A553" s="638" t="s">
        <v>88</v>
      </c>
      <c r="B553" s="638"/>
      <c r="C553" s="638"/>
      <c r="D553" s="638"/>
      <c r="E553" s="638"/>
      <c r="F553" s="638"/>
      <c r="G553" s="638"/>
      <c r="H553" s="638"/>
      <c r="I553" s="638"/>
      <c r="J553" s="638"/>
      <c r="K553" s="638"/>
    </row>
    <row r="554" spans="1:11" s="38" customFormat="1" ht="128.25" customHeight="1" x14ac:dyDescent="0.25">
      <c r="A554" s="10">
        <v>173</v>
      </c>
      <c r="B554" s="64" t="s">
        <v>89</v>
      </c>
      <c r="C554" s="19" t="s">
        <v>14</v>
      </c>
      <c r="D554" s="17" t="s">
        <v>16</v>
      </c>
      <c r="E554" s="339">
        <v>2300</v>
      </c>
      <c r="F554" s="339">
        <v>2300</v>
      </c>
      <c r="G554" s="340">
        <f t="shared" ref="G554:G555" si="21">F554/E554*100</f>
        <v>100</v>
      </c>
      <c r="H554" s="21">
        <v>100</v>
      </c>
      <c r="I554" s="101"/>
      <c r="J554" s="23" t="s">
        <v>351</v>
      </c>
      <c r="K554" s="53"/>
    </row>
    <row r="555" spans="1:11" s="345" customFormat="1" ht="17.25" customHeight="1" x14ac:dyDescent="0.25">
      <c r="A555" s="277"/>
      <c r="B555" s="83" t="s">
        <v>13</v>
      </c>
      <c r="C555" s="265"/>
      <c r="D555" s="265"/>
      <c r="E555" s="341">
        <v>2300</v>
      </c>
      <c r="F555" s="341">
        <v>2300</v>
      </c>
      <c r="G555" s="342">
        <f t="shared" si="21"/>
        <v>100</v>
      </c>
      <c r="H555" s="99"/>
      <c r="I555" s="101"/>
      <c r="J555" s="266"/>
      <c r="K555" s="287"/>
    </row>
    <row r="556" spans="1:11" s="38" customFormat="1" ht="67.5" customHeight="1" x14ac:dyDescent="0.25">
      <c r="A556" s="10">
        <v>174</v>
      </c>
      <c r="B556" s="64" t="s">
        <v>90</v>
      </c>
      <c r="C556" s="19" t="s">
        <v>14</v>
      </c>
      <c r="D556" s="17" t="s">
        <v>16</v>
      </c>
      <c r="E556" s="33">
        <v>2500</v>
      </c>
      <c r="F556" s="33">
        <v>2500</v>
      </c>
      <c r="G556" s="340">
        <f>F556/E556*100</f>
        <v>100</v>
      </c>
      <c r="H556" s="21">
        <v>100</v>
      </c>
      <c r="I556" s="102"/>
      <c r="J556" s="23" t="s">
        <v>351</v>
      </c>
      <c r="K556" s="53"/>
    </row>
    <row r="557" spans="1:11" s="345" customFormat="1" ht="17.25" customHeight="1" x14ac:dyDescent="0.25">
      <c r="A557" s="277"/>
      <c r="B557" s="24" t="s">
        <v>13</v>
      </c>
      <c r="C557" s="22"/>
      <c r="D557" s="22"/>
      <c r="E557" s="35">
        <v>2500</v>
      </c>
      <c r="F557" s="35">
        <v>2500</v>
      </c>
      <c r="G557" s="269">
        <f>F557/E557*100</f>
        <v>100</v>
      </c>
      <c r="H557" s="25"/>
      <c r="I557" s="363"/>
      <c r="J557" s="266"/>
      <c r="K557" s="287"/>
    </row>
    <row r="558" spans="1:11" s="38" customFormat="1" ht="81" customHeight="1" x14ac:dyDescent="0.25">
      <c r="A558" s="10">
        <v>175</v>
      </c>
      <c r="B558" s="18" t="s">
        <v>91</v>
      </c>
      <c r="C558" s="17" t="s">
        <v>92</v>
      </c>
      <c r="D558" s="17" t="s">
        <v>16</v>
      </c>
      <c r="E558" s="33">
        <v>5216</v>
      </c>
      <c r="F558" s="33">
        <v>5216</v>
      </c>
      <c r="G558" s="30">
        <f t="shared" ref="G558:G563" si="22">F558/E558*100</f>
        <v>100</v>
      </c>
      <c r="H558" s="21">
        <v>100</v>
      </c>
      <c r="I558" s="59"/>
      <c r="J558" s="23" t="s">
        <v>351</v>
      </c>
      <c r="K558" s="53"/>
    </row>
    <row r="559" spans="1:11" s="345" customFormat="1" ht="17.25" customHeight="1" x14ac:dyDescent="0.25">
      <c r="A559" s="277"/>
      <c r="B559" s="83" t="s">
        <v>13</v>
      </c>
      <c r="C559" s="22"/>
      <c r="D559" s="22"/>
      <c r="E559" s="35">
        <v>5216</v>
      </c>
      <c r="F559" s="35">
        <v>5216</v>
      </c>
      <c r="G559" s="269">
        <f t="shared" si="22"/>
        <v>100</v>
      </c>
      <c r="H559" s="25"/>
      <c r="I559" s="363"/>
      <c r="J559" s="266"/>
      <c r="K559" s="287"/>
    </row>
    <row r="560" spans="1:11" s="38" customFormat="1" ht="85.5" customHeight="1" x14ac:dyDescent="0.25">
      <c r="A560" s="10">
        <v>176</v>
      </c>
      <c r="B560" s="18" t="s">
        <v>93</v>
      </c>
      <c r="C560" s="17" t="s">
        <v>92</v>
      </c>
      <c r="D560" s="17" t="s">
        <v>16</v>
      </c>
      <c r="E560" s="33">
        <v>5117</v>
      </c>
      <c r="F560" s="33">
        <v>5117</v>
      </c>
      <c r="G560" s="30">
        <f t="shared" si="22"/>
        <v>100</v>
      </c>
      <c r="H560" s="21">
        <v>100</v>
      </c>
      <c r="I560" s="59"/>
      <c r="J560" s="23" t="s">
        <v>351</v>
      </c>
      <c r="K560" s="53"/>
    </row>
    <row r="561" spans="1:11" s="345" customFormat="1" ht="17.25" customHeight="1" x14ac:dyDescent="0.25">
      <c r="A561" s="277"/>
      <c r="B561" s="24" t="s">
        <v>13</v>
      </c>
      <c r="C561" s="22"/>
      <c r="D561" s="22"/>
      <c r="E561" s="35">
        <v>5117</v>
      </c>
      <c r="F561" s="35">
        <v>5117</v>
      </c>
      <c r="G561" s="269">
        <f t="shared" si="22"/>
        <v>100</v>
      </c>
      <c r="H561" s="25"/>
      <c r="I561" s="363"/>
      <c r="J561" s="364"/>
      <c r="K561" s="287"/>
    </row>
    <row r="562" spans="1:11" s="38" customFormat="1" ht="17.25" customHeight="1" x14ac:dyDescent="0.25">
      <c r="A562" s="10"/>
      <c r="B562" s="28" t="s">
        <v>54</v>
      </c>
      <c r="C562" s="17"/>
      <c r="D562" s="17"/>
      <c r="E562" s="34">
        <f>E555+E557+E559+E561</f>
        <v>15133</v>
      </c>
      <c r="F562" s="34">
        <f>F555+F557+F559+F561</f>
        <v>15133</v>
      </c>
      <c r="G562" s="43">
        <f t="shared" si="22"/>
        <v>100</v>
      </c>
      <c r="H562" s="27"/>
      <c r="I562" s="59"/>
      <c r="J562" s="104"/>
      <c r="K562" s="53"/>
    </row>
    <row r="563" spans="1:11" s="345" customFormat="1" ht="17.25" customHeight="1" x14ac:dyDescent="0.25">
      <c r="A563" s="277"/>
      <c r="B563" s="24" t="s">
        <v>13</v>
      </c>
      <c r="C563" s="22"/>
      <c r="D563" s="22"/>
      <c r="E563" s="35">
        <f>E555+E557+E559+E561</f>
        <v>15133</v>
      </c>
      <c r="F563" s="35">
        <f>F555+F557+F559+F561</f>
        <v>15133</v>
      </c>
      <c r="G563" s="269">
        <f t="shared" si="22"/>
        <v>100</v>
      </c>
      <c r="H563" s="25"/>
      <c r="I563" s="363"/>
      <c r="J563" s="364"/>
      <c r="K563" s="287"/>
    </row>
    <row r="564" spans="1:11" ht="17.25" customHeight="1" x14ac:dyDescent="0.25">
      <c r="A564" s="638" t="s">
        <v>94</v>
      </c>
      <c r="B564" s="638"/>
      <c r="C564" s="638"/>
      <c r="D564" s="638"/>
      <c r="E564" s="638"/>
      <c r="F564" s="638"/>
      <c r="G564" s="638"/>
      <c r="H564" s="638"/>
      <c r="I564" s="638"/>
      <c r="J564" s="638"/>
      <c r="K564" s="638"/>
    </row>
    <row r="565" spans="1:11" s="38" customFormat="1" ht="46.5" customHeight="1" x14ac:dyDescent="0.25">
      <c r="A565" s="10">
        <v>177</v>
      </c>
      <c r="B565" s="64" t="s">
        <v>95</v>
      </c>
      <c r="C565" s="19" t="s">
        <v>14</v>
      </c>
      <c r="D565" s="17" t="s">
        <v>16</v>
      </c>
      <c r="E565" s="339">
        <v>1200</v>
      </c>
      <c r="F565" s="339">
        <v>1142.1300000000001</v>
      </c>
      <c r="G565" s="340">
        <f t="shared" ref="G565:G574" si="23">F565/E565*100</f>
        <v>95.177500000000009</v>
      </c>
      <c r="H565" s="21">
        <v>100</v>
      </c>
      <c r="I565" s="19"/>
      <c r="J565" s="23" t="s">
        <v>351</v>
      </c>
      <c r="K565" s="53"/>
    </row>
    <row r="566" spans="1:11" s="345" customFormat="1" ht="21" customHeight="1" x14ac:dyDescent="0.25">
      <c r="A566" s="277"/>
      <c r="B566" s="83" t="s">
        <v>13</v>
      </c>
      <c r="C566" s="265"/>
      <c r="D566" s="265"/>
      <c r="E566" s="341">
        <v>1200</v>
      </c>
      <c r="F566" s="341">
        <v>1142.1300000000001</v>
      </c>
      <c r="G566" s="342">
        <f t="shared" si="23"/>
        <v>95.177500000000009</v>
      </c>
      <c r="H566" s="343"/>
      <c r="I566" s="365"/>
      <c r="J566" s="266"/>
      <c r="K566" s="287"/>
    </row>
    <row r="567" spans="1:11" s="38" customFormat="1" ht="98.25" customHeight="1" x14ac:dyDescent="0.25">
      <c r="A567" s="10">
        <v>178</v>
      </c>
      <c r="B567" s="64" t="s">
        <v>96</v>
      </c>
      <c r="C567" s="19" t="s">
        <v>14</v>
      </c>
      <c r="D567" s="17" t="s">
        <v>16</v>
      </c>
      <c r="E567" s="339">
        <v>4500</v>
      </c>
      <c r="F567" s="339">
        <v>4428.92</v>
      </c>
      <c r="G567" s="340">
        <f t="shared" si="23"/>
        <v>98.420444444444442</v>
      </c>
      <c r="H567" s="21">
        <v>100</v>
      </c>
      <c r="I567" s="19"/>
      <c r="J567" s="23" t="s">
        <v>351</v>
      </c>
      <c r="K567" s="53"/>
    </row>
    <row r="568" spans="1:11" s="345" customFormat="1" ht="20.25" customHeight="1" x14ac:dyDescent="0.25">
      <c r="A568" s="277"/>
      <c r="B568" s="83" t="s">
        <v>13</v>
      </c>
      <c r="C568" s="265"/>
      <c r="D568" s="265"/>
      <c r="E568" s="341">
        <v>4500</v>
      </c>
      <c r="F568" s="341">
        <v>4428.92</v>
      </c>
      <c r="G568" s="342">
        <f t="shared" si="23"/>
        <v>98.420444444444442</v>
      </c>
      <c r="H568" s="343"/>
      <c r="I568" s="265"/>
      <c r="J568" s="266"/>
      <c r="K568" s="287"/>
    </row>
    <row r="569" spans="1:11" s="38" customFormat="1" ht="83.25" customHeight="1" x14ac:dyDescent="0.25">
      <c r="A569" s="10">
        <v>179</v>
      </c>
      <c r="B569" s="64" t="s">
        <v>97</v>
      </c>
      <c r="C569" s="19" t="s">
        <v>14</v>
      </c>
      <c r="D569" s="17" t="s">
        <v>16</v>
      </c>
      <c r="E569" s="339">
        <v>10300</v>
      </c>
      <c r="F569" s="339">
        <v>9986.39</v>
      </c>
      <c r="G569" s="340">
        <f t="shared" si="23"/>
        <v>96.955242718446598</v>
      </c>
      <c r="H569" s="21">
        <v>100</v>
      </c>
      <c r="I569" s="19"/>
      <c r="J569" s="23" t="s">
        <v>351</v>
      </c>
      <c r="K569" s="53"/>
    </row>
    <row r="570" spans="1:11" s="345" customFormat="1" ht="21" customHeight="1" x14ac:dyDescent="0.25">
      <c r="A570" s="277"/>
      <c r="B570" s="83" t="s">
        <v>13</v>
      </c>
      <c r="C570" s="265"/>
      <c r="D570" s="265"/>
      <c r="E570" s="341">
        <v>10300</v>
      </c>
      <c r="F570" s="341">
        <v>9986.39</v>
      </c>
      <c r="G570" s="342">
        <f t="shared" si="23"/>
        <v>96.955242718446598</v>
      </c>
      <c r="H570" s="343"/>
      <c r="I570" s="265"/>
      <c r="J570" s="266"/>
      <c r="K570" s="287"/>
    </row>
    <row r="571" spans="1:11" s="38" customFormat="1" ht="50.25" customHeight="1" x14ac:dyDescent="0.25">
      <c r="A571" s="10">
        <v>180</v>
      </c>
      <c r="B571" s="64" t="s">
        <v>98</v>
      </c>
      <c r="C571" s="19" t="s">
        <v>14</v>
      </c>
      <c r="D571" s="17" t="s">
        <v>16</v>
      </c>
      <c r="E571" s="339">
        <v>33100</v>
      </c>
      <c r="F571" s="339">
        <v>33041.79</v>
      </c>
      <c r="G571" s="340">
        <f t="shared" si="23"/>
        <v>99.824138972809678</v>
      </c>
      <c r="H571" s="21">
        <v>100</v>
      </c>
      <c r="I571" s="64"/>
      <c r="J571" s="23" t="s">
        <v>351</v>
      </c>
      <c r="K571" s="53"/>
    </row>
    <row r="572" spans="1:11" s="345" customFormat="1" ht="19.5" customHeight="1" x14ac:dyDescent="0.25">
      <c r="A572" s="277"/>
      <c r="B572" s="83" t="s">
        <v>13</v>
      </c>
      <c r="C572" s="265"/>
      <c r="D572" s="265"/>
      <c r="E572" s="341">
        <v>33100</v>
      </c>
      <c r="F572" s="341">
        <v>33041.79</v>
      </c>
      <c r="G572" s="342">
        <f t="shared" si="23"/>
        <v>99.824138972809678</v>
      </c>
      <c r="H572" s="343"/>
      <c r="I572" s="265"/>
      <c r="J572" s="366"/>
      <c r="K572" s="287"/>
    </row>
    <row r="573" spans="1:11" s="345" customFormat="1" ht="63" customHeight="1" x14ac:dyDescent="0.25">
      <c r="A573" s="10">
        <v>181</v>
      </c>
      <c r="B573" s="64" t="s">
        <v>300</v>
      </c>
      <c r="C573" s="19" t="s">
        <v>14</v>
      </c>
      <c r="D573" s="17" t="s">
        <v>290</v>
      </c>
      <c r="E573" s="339">
        <v>174700</v>
      </c>
      <c r="F573" s="339">
        <v>174700</v>
      </c>
      <c r="G573" s="340">
        <f t="shared" si="23"/>
        <v>100</v>
      </c>
      <c r="H573" s="21">
        <v>100</v>
      </c>
      <c r="I573" s="265"/>
      <c r="J573" s="23" t="s">
        <v>417</v>
      </c>
      <c r="K573" s="287"/>
    </row>
    <row r="574" spans="1:11" s="345" customFormat="1" ht="18.75" customHeight="1" x14ac:dyDescent="0.25">
      <c r="A574" s="277"/>
      <c r="B574" s="83" t="s">
        <v>13</v>
      </c>
      <c r="C574" s="265"/>
      <c r="D574" s="265"/>
      <c r="E574" s="341">
        <v>174700</v>
      </c>
      <c r="F574" s="341">
        <v>174700</v>
      </c>
      <c r="G574" s="342">
        <f t="shared" si="23"/>
        <v>100</v>
      </c>
      <c r="H574" s="343"/>
      <c r="I574" s="265"/>
      <c r="J574" s="366"/>
      <c r="K574" s="287"/>
    </row>
    <row r="575" spans="1:11" s="38" customFormat="1" ht="19.5" customHeight="1" x14ac:dyDescent="0.25">
      <c r="A575" s="10"/>
      <c r="B575" s="84" t="s">
        <v>54</v>
      </c>
      <c r="C575" s="19"/>
      <c r="D575" s="19"/>
      <c r="E575" s="346">
        <f>E565+E567+E569+E571+E573</f>
        <v>223800</v>
      </c>
      <c r="F575" s="346">
        <f>F565+F567+F569+F571+F573</f>
        <v>223299.22999999998</v>
      </c>
      <c r="G575" s="347">
        <f>F575/E575*100</f>
        <v>99.77624218051831</v>
      </c>
      <c r="H575" s="21"/>
      <c r="I575" s="102"/>
      <c r="J575" s="102"/>
      <c r="K575" s="53"/>
    </row>
    <row r="576" spans="1:11" s="345" customFormat="1" ht="21" customHeight="1" x14ac:dyDescent="0.25">
      <c r="A576" s="277"/>
      <c r="B576" s="83" t="s">
        <v>13</v>
      </c>
      <c r="C576" s="265"/>
      <c r="D576" s="265"/>
      <c r="E576" s="341">
        <f>E566+E568+E570+E572+E574</f>
        <v>223800</v>
      </c>
      <c r="F576" s="341">
        <f>F566+F568+F570+F572+F574</f>
        <v>223299.22999999998</v>
      </c>
      <c r="G576" s="342">
        <f>F576/E576*100</f>
        <v>99.77624218051831</v>
      </c>
      <c r="H576" s="343"/>
      <c r="I576" s="366"/>
      <c r="J576" s="366"/>
      <c r="K576" s="287"/>
    </row>
    <row r="577" spans="1:11" ht="17.25" customHeight="1" x14ac:dyDescent="0.25">
      <c r="A577" s="638" t="s">
        <v>99</v>
      </c>
      <c r="B577" s="638"/>
      <c r="C577" s="638"/>
      <c r="D577" s="638"/>
      <c r="E577" s="638"/>
      <c r="F577" s="638"/>
      <c r="G577" s="638"/>
      <c r="H577" s="638"/>
      <c r="I577" s="638"/>
      <c r="J577" s="638"/>
      <c r="K577" s="638"/>
    </row>
    <row r="578" spans="1:11" s="38" customFormat="1" ht="33" customHeight="1" x14ac:dyDescent="0.25">
      <c r="A578" s="10">
        <v>182</v>
      </c>
      <c r="B578" s="64" t="s">
        <v>100</v>
      </c>
      <c r="C578" s="19" t="s">
        <v>50</v>
      </c>
      <c r="D578" s="17" t="s">
        <v>16</v>
      </c>
      <c r="E578" s="339">
        <v>3800</v>
      </c>
      <c r="F578" s="339">
        <v>3800</v>
      </c>
      <c r="G578" s="340">
        <f t="shared" ref="G578:G579" si="24">F578/E578*100</f>
        <v>100</v>
      </c>
      <c r="H578" s="21">
        <v>100</v>
      </c>
      <c r="I578" s="102"/>
      <c r="J578" s="23" t="s">
        <v>351</v>
      </c>
      <c r="K578" s="53"/>
    </row>
    <row r="579" spans="1:11" s="345" customFormat="1" ht="17.25" customHeight="1" x14ac:dyDescent="0.25">
      <c r="A579" s="277"/>
      <c r="B579" s="83" t="s">
        <v>13</v>
      </c>
      <c r="C579" s="265"/>
      <c r="D579" s="265"/>
      <c r="E579" s="341">
        <v>3800</v>
      </c>
      <c r="F579" s="341">
        <v>3800</v>
      </c>
      <c r="G579" s="342">
        <f t="shared" si="24"/>
        <v>100</v>
      </c>
      <c r="H579" s="343"/>
      <c r="I579" s="366"/>
      <c r="J579" s="367"/>
      <c r="K579" s="287"/>
    </row>
    <row r="580" spans="1:11" s="38" customFormat="1" ht="17.25" customHeight="1" x14ac:dyDescent="0.25">
      <c r="A580" s="10"/>
      <c r="B580" s="84" t="s">
        <v>54</v>
      </c>
      <c r="C580" s="19"/>
      <c r="D580" s="19"/>
      <c r="E580" s="346">
        <f>E578</f>
        <v>3800</v>
      </c>
      <c r="F580" s="346">
        <f t="shared" ref="F580:G581" si="25">F578</f>
        <v>3800</v>
      </c>
      <c r="G580" s="347">
        <f t="shared" si="25"/>
        <v>100</v>
      </c>
      <c r="H580" s="21"/>
      <c r="I580" s="102"/>
      <c r="J580" s="106"/>
      <c r="K580" s="53"/>
    </row>
    <row r="581" spans="1:11" s="345" customFormat="1" ht="17.25" customHeight="1" x14ac:dyDescent="0.25">
      <c r="A581" s="277"/>
      <c r="B581" s="83" t="s">
        <v>13</v>
      </c>
      <c r="C581" s="265"/>
      <c r="D581" s="265"/>
      <c r="E581" s="341">
        <f>E579</f>
        <v>3800</v>
      </c>
      <c r="F581" s="341">
        <f>F579</f>
        <v>3800</v>
      </c>
      <c r="G581" s="342">
        <f t="shared" si="25"/>
        <v>100</v>
      </c>
      <c r="H581" s="343"/>
      <c r="I581" s="366"/>
      <c r="J581" s="367"/>
      <c r="K581" s="287"/>
    </row>
    <row r="582" spans="1:11" ht="18.75" customHeight="1" x14ac:dyDescent="0.25">
      <c r="A582" s="638" t="s">
        <v>101</v>
      </c>
      <c r="B582" s="638"/>
      <c r="C582" s="638"/>
      <c r="D582" s="638"/>
      <c r="E582" s="638"/>
      <c r="F582" s="638"/>
      <c r="G582" s="638"/>
      <c r="H582" s="638"/>
      <c r="I582" s="638"/>
      <c r="J582" s="638"/>
      <c r="K582" s="638"/>
    </row>
    <row r="583" spans="1:11" s="38" customFormat="1" ht="66" customHeight="1" x14ac:dyDescent="0.25">
      <c r="A583" s="10">
        <v>183</v>
      </c>
      <c r="B583" s="18" t="s">
        <v>102</v>
      </c>
      <c r="C583" s="17" t="s">
        <v>103</v>
      </c>
      <c r="D583" s="17" t="s">
        <v>16</v>
      </c>
      <c r="E583" s="33">
        <v>7462</v>
      </c>
      <c r="F583" s="33">
        <v>7462</v>
      </c>
      <c r="G583" s="30">
        <f>F583/E583*100</f>
        <v>100</v>
      </c>
      <c r="H583" s="21">
        <v>100</v>
      </c>
      <c r="I583" s="59"/>
      <c r="J583" s="23" t="s">
        <v>351</v>
      </c>
      <c r="K583" s="53"/>
    </row>
    <row r="584" spans="1:11" s="345" customFormat="1" ht="17.25" customHeight="1" x14ac:dyDescent="0.25">
      <c r="A584" s="277"/>
      <c r="B584" s="24" t="s">
        <v>13</v>
      </c>
      <c r="C584" s="22"/>
      <c r="D584" s="22"/>
      <c r="E584" s="35">
        <v>7462</v>
      </c>
      <c r="F584" s="35">
        <v>7462</v>
      </c>
      <c r="G584" s="269">
        <f t="shared" ref="G584" si="26">F584/E584*100</f>
        <v>100</v>
      </c>
      <c r="H584" s="25"/>
      <c r="I584" s="363"/>
      <c r="J584" s="266"/>
      <c r="K584" s="287"/>
    </row>
    <row r="585" spans="1:11" s="38" customFormat="1" ht="48" customHeight="1" x14ac:dyDescent="0.25">
      <c r="A585" s="10">
        <v>184</v>
      </c>
      <c r="B585" s="18" t="s">
        <v>104</v>
      </c>
      <c r="C585" s="17" t="s">
        <v>103</v>
      </c>
      <c r="D585" s="17" t="s">
        <v>16</v>
      </c>
      <c r="E585" s="33">
        <v>6649</v>
      </c>
      <c r="F585" s="33">
        <v>6649</v>
      </c>
      <c r="G585" s="30">
        <f>F585/E585*100</f>
        <v>100</v>
      </c>
      <c r="H585" s="21">
        <v>100</v>
      </c>
      <c r="I585" s="59"/>
      <c r="J585" s="23" t="s">
        <v>351</v>
      </c>
      <c r="K585" s="53"/>
    </row>
    <row r="586" spans="1:11" s="345" customFormat="1" ht="17.25" customHeight="1" x14ac:dyDescent="0.25">
      <c r="A586" s="277"/>
      <c r="B586" s="24" t="s">
        <v>13</v>
      </c>
      <c r="C586" s="22"/>
      <c r="D586" s="22"/>
      <c r="E586" s="35">
        <v>6649</v>
      </c>
      <c r="F586" s="35">
        <v>6649</v>
      </c>
      <c r="G586" s="269">
        <f>F586/E586*100</f>
        <v>100</v>
      </c>
      <c r="H586" s="25"/>
      <c r="I586" s="363"/>
      <c r="J586" s="368"/>
      <c r="K586" s="287"/>
    </row>
    <row r="587" spans="1:11" s="38" customFormat="1" ht="17.25" customHeight="1" x14ac:dyDescent="0.25">
      <c r="A587" s="10"/>
      <c r="B587" s="28" t="s">
        <v>54</v>
      </c>
      <c r="C587" s="17"/>
      <c r="D587" s="17"/>
      <c r="E587" s="34">
        <f>E583+E585</f>
        <v>14111</v>
      </c>
      <c r="F587" s="34">
        <f>F583+F585</f>
        <v>14111</v>
      </c>
      <c r="G587" s="43">
        <f>G585</f>
        <v>100</v>
      </c>
      <c r="H587" s="27"/>
      <c r="I587" s="59"/>
      <c r="J587" s="104"/>
      <c r="K587" s="53"/>
    </row>
    <row r="588" spans="1:11" s="345" customFormat="1" ht="17.25" customHeight="1" x14ac:dyDescent="0.25">
      <c r="A588" s="277"/>
      <c r="B588" s="83" t="s">
        <v>13</v>
      </c>
      <c r="C588" s="265"/>
      <c r="D588" s="265"/>
      <c r="E588" s="341">
        <f>E587</f>
        <v>14111</v>
      </c>
      <c r="F588" s="341">
        <f t="shared" ref="F588:G588" si="27">F587</f>
        <v>14111</v>
      </c>
      <c r="G588" s="342">
        <f t="shared" si="27"/>
        <v>100</v>
      </c>
      <c r="H588" s="343"/>
      <c r="I588" s="366"/>
      <c r="J588" s="367"/>
      <c r="K588" s="287"/>
    </row>
    <row r="589" spans="1:11" s="38" customFormat="1" ht="21.75" customHeight="1" x14ac:dyDescent="0.25">
      <c r="A589" s="638" t="s">
        <v>105</v>
      </c>
      <c r="B589" s="638"/>
      <c r="C589" s="638"/>
      <c r="D589" s="638"/>
      <c r="E589" s="638"/>
      <c r="F589" s="638"/>
      <c r="G589" s="638"/>
      <c r="H589" s="638"/>
      <c r="I589" s="638"/>
      <c r="J589" s="638"/>
      <c r="K589" s="638"/>
    </row>
    <row r="590" spans="1:11" s="38" customFormat="1" ht="50.25" customHeight="1" x14ac:dyDescent="0.25">
      <c r="A590" s="10">
        <v>185</v>
      </c>
      <c r="B590" s="64" t="s">
        <v>106</v>
      </c>
      <c r="C590" s="19" t="s">
        <v>48</v>
      </c>
      <c r="D590" s="17" t="s">
        <v>16</v>
      </c>
      <c r="E590" s="339">
        <v>23760</v>
      </c>
      <c r="F590" s="339">
        <v>23760</v>
      </c>
      <c r="G590" s="340">
        <f t="shared" ref="G590:G593" si="28">F590/E590*100</f>
        <v>100</v>
      </c>
      <c r="H590" s="21">
        <v>100</v>
      </c>
      <c r="I590" s="64"/>
      <c r="J590" s="23" t="s">
        <v>351</v>
      </c>
      <c r="K590" s="53"/>
    </row>
    <row r="591" spans="1:11" s="345" customFormat="1" ht="17.25" customHeight="1" x14ac:dyDescent="0.25">
      <c r="A591" s="277"/>
      <c r="B591" s="83" t="s">
        <v>13</v>
      </c>
      <c r="C591" s="265"/>
      <c r="D591" s="265"/>
      <c r="E591" s="341">
        <v>23760</v>
      </c>
      <c r="F591" s="341">
        <v>23760</v>
      </c>
      <c r="G591" s="342">
        <f t="shared" si="28"/>
        <v>100</v>
      </c>
      <c r="H591" s="343"/>
      <c r="I591" s="83"/>
      <c r="J591" s="83"/>
      <c r="K591" s="287"/>
    </row>
    <row r="592" spans="1:11" s="38" customFormat="1" ht="21.75" customHeight="1" x14ac:dyDescent="0.25">
      <c r="A592" s="10"/>
      <c r="B592" s="84" t="s">
        <v>54</v>
      </c>
      <c r="C592" s="19"/>
      <c r="D592" s="19"/>
      <c r="E592" s="346">
        <f>E590</f>
        <v>23760</v>
      </c>
      <c r="F592" s="346">
        <f>F590</f>
        <v>23760</v>
      </c>
      <c r="G592" s="347">
        <f t="shared" si="28"/>
        <v>100</v>
      </c>
      <c r="H592" s="21"/>
      <c r="I592" s="64"/>
      <c r="J592" s="64"/>
      <c r="K592" s="53"/>
    </row>
    <row r="593" spans="1:11" s="345" customFormat="1" ht="17.25" customHeight="1" x14ac:dyDescent="0.25">
      <c r="A593" s="277"/>
      <c r="B593" s="83" t="s">
        <v>13</v>
      </c>
      <c r="C593" s="265"/>
      <c r="D593" s="265"/>
      <c r="E593" s="341">
        <f>E592</f>
        <v>23760</v>
      </c>
      <c r="F593" s="341">
        <f>F592</f>
        <v>23760</v>
      </c>
      <c r="G593" s="342">
        <f t="shared" si="28"/>
        <v>100</v>
      </c>
      <c r="H593" s="343"/>
      <c r="I593" s="83"/>
      <c r="J593" s="83"/>
      <c r="K593" s="287"/>
    </row>
    <row r="594" spans="1:11" ht="17.25" customHeight="1" x14ac:dyDescent="0.25">
      <c r="A594" s="638" t="s">
        <v>107</v>
      </c>
      <c r="B594" s="638"/>
      <c r="C594" s="638"/>
      <c r="D594" s="638"/>
      <c r="E594" s="638"/>
      <c r="F594" s="638"/>
      <c r="G594" s="638"/>
      <c r="H594" s="638"/>
      <c r="I594" s="638"/>
      <c r="J594" s="638"/>
      <c r="K594" s="638"/>
    </row>
    <row r="595" spans="1:11" s="38" customFormat="1" ht="54" customHeight="1" x14ac:dyDescent="0.25">
      <c r="A595" s="10">
        <v>186</v>
      </c>
      <c r="B595" s="64" t="s">
        <v>108</v>
      </c>
      <c r="C595" s="19" t="s">
        <v>50</v>
      </c>
      <c r="D595" s="17" t="s">
        <v>16</v>
      </c>
      <c r="E595" s="339">
        <f>E596+E597</f>
        <v>7800</v>
      </c>
      <c r="F595" s="339">
        <f>F596+F597</f>
        <v>7800</v>
      </c>
      <c r="G595" s="340">
        <f t="shared" ref="G595:G615" si="29">F595/E595*100</f>
        <v>100</v>
      </c>
      <c r="H595" s="21">
        <v>100</v>
      </c>
      <c r="I595" s="64"/>
      <c r="J595" s="64" t="s">
        <v>351</v>
      </c>
      <c r="K595" s="53"/>
    </row>
    <row r="596" spans="1:11" s="345" customFormat="1" ht="17.25" customHeight="1" x14ac:dyDescent="0.25">
      <c r="A596" s="277"/>
      <c r="B596" s="83" t="s">
        <v>13</v>
      </c>
      <c r="C596" s="265"/>
      <c r="D596" s="265"/>
      <c r="E596" s="341">
        <v>5300</v>
      </c>
      <c r="F596" s="341">
        <v>5300</v>
      </c>
      <c r="G596" s="342">
        <f t="shared" si="29"/>
        <v>100</v>
      </c>
      <c r="H596" s="343"/>
      <c r="I596" s="83"/>
      <c r="J596" s="83"/>
      <c r="K596" s="287"/>
    </row>
    <row r="597" spans="1:11" s="345" customFormat="1" ht="33.75" customHeight="1" x14ac:dyDescent="0.25">
      <c r="A597" s="277"/>
      <c r="B597" s="83" t="s">
        <v>139</v>
      </c>
      <c r="C597" s="265"/>
      <c r="D597" s="265"/>
      <c r="E597" s="341">
        <v>2500</v>
      </c>
      <c r="F597" s="341">
        <v>2500</v>
      </c>
      <c r="G597" s="342">
        <f t="shared" si="29"/>
        <v>100</v>
      </c>
      <c r="H597" s="343"/>
      <c r="I597" s="83"/>
      <c r="J597" s="83"/>
      <c r="K597" s="287"/>
    </row>
    <row r="598" spans="1:11" s="38" customFormat="1" ht="54" customHeight="1" x14ac:dyDescent="0.25">
      <c r="A598" s="10">
        <v>187</v>
      </c>
      <c r="B598" s="64" t="s">
        <v>109</v>
      </c>
      <c r="C598" s="19" t="s">
        <v>50</v>
      </c>
      <c r="D598" s="17" t="s">
        <v>16</v>
      </c>
      <c r="E598" s="339">
        <f>E599+E600</f>
        <v>7500</v>
      </c>
      <c r="F598" s="339">
        <f>F599+F600</f>
        <v>7500</v>
      </c>
      <c r="G598" s="340">
        <f t="shared" si="29"/>
        <v>100</v>
      </c>
      <c r="H598" s="21">
        <v>100</v>
      </c>
      <c r="I598" s="64"/>
      <c r="J598" s="64" t="s">
        <v>351</v>
      </c>
      <c r="K598" s="53"/>
    </row>
    <row r="599" spans="1:11" s="345" customFormat="1" ht="17.25" customHeight="1" x14ac:dyDescent="0.25">
      <c r="A599" s="277"/>
      <c r="B599" s="83" t="s">
        <v>13</v>
      </c>
      <c r="C599" s="265"/>
      <c r="D599" s="265"/>
      <c r="E599" s="341">
        <v>5000</v>
      </c>
      <c r="F599" s="341">
        <v>5000</v>
      </c>
      <c r="G599" s="342">
        <f t="shared" si="29"/>
        <v>100</v>
      </c>
      <c r="H599" s="343"/>
      <c r="I599" s="83"/>
      <c r="J599" s="83"/>
      <c r="K599" s="287"/>
    </row>
    <row r="600" spans="1:11" s="345" customFormat="1" ht="32.25" customHeight="1" x14ac:dyDescent="0.25">
      <c r="A600" s="277"/>
      <c r="B600" s="83" t="s">
        <v>139</v>
      </c>
      <c r="C600" s="265"/>
      <c r="D600" s="265"/>
      <c r="E600" s="341">
        <v>2500</v>
      </c>
      <c r="F600" s="341">
        <v>2500</v>
      </c>
      <c r="G600" s="342">
        <f t="shared" si="29"/>
        <v>100</v>
      </c>
      <c r="H600" s="343"/>
      <c r="I600" s="83"/>
      <c r="J600" s="83"/>
      <c r="K600" s="287"/>
    </row>
    <row r="601" spans="1:11" s="38" customFormat="1" ht="97.5" customHeight="1" x14ac:dyDescent="0.25">
      <c r="A601" s="10">
        <v>188</v>
      </c>
      <c r="B601" s="64" t="s">
        <v>110</v>
      </c>
      <c r="C601" s="19" t="s">
        <v>50</v>
      </c>
      <c r="D601" s="17" t="s">
        <v>16</v>
      </c>
      <c r="E601" s="339">
        <f>E602+E603</f>
        <v>11500</v>
      </c>
      <c r="F601" s="339">
        <f>F602+F603</f>
        <v>11500</v>
      </c>
      <c r="G601" s="340">
        <f t="shared" si="29"/>
        <v>100</v>
      </c>
      <c r="H601" s="21">
        <v>100</v>
      </c>
      <c r="I601" s="64"/>
      <c r="J601" s="64" t="s">
        <v>351</v>
      </c>
      <c r="K601" s="53"/>
    </row>
    <row r="602" spans="1:11" s="345" customFormat="1" ht="17.25" customHeight="1" x14ac:dyDescent="0.25">
      <c r="A602" s="277"/>
      <c r="B602" s="83" t="s">
        <v>13</v>
      </c>
      <c r="C602" s="265"/>
      <c r="D602" s="265"/>
      <c r="E602" s="341">
        <v>7000</v>
      </c>
      <c r="F602" s="341">
        <v>7000</v>
      </c>
      <c r="G602" s="342">
        <f t="shared" si="29"/>
        <v>100</v>
      </c>
      <c r="H602" s="343"/>
      <c r="I602" s="83"/>
      <c r="J602" s="83"/>
      <c r="K602" s="287"/>
    </row>
    <row r="603" spans="1:11" s="345" customFormat="1" ht="31.5" customHeight="1" x14ac:dyDescent="0.25">
      <c r="A603" s="277"/>
      <c r="B603" s="83" t="s">
        <v>139</v>
      </c>
      <c r="C603" s="265"/>
      <c r="D603" s="265"/>
      <c r="E603" s="341">
        <v>4500</v>
      </c>
      <c r="F603" s="341">
        <v>4500</v>
      </c>
      <c r="G603" s="342">
        <f t="shared" si="29"/>
        <v>100</v>
      </c>
      <c r="H603" s="343"/>
      <c r="I603" s="83"/>
      <c r="J603" s="83"/>
      <c r="K603" s="287"/>
    </row>
    <row r="604" spans="1:11" s="38" customFormat="1" ht="51.75" customHeight="1" x14ac:dyDescent="0.25">
      <c r="A604" s="10">
        <v>189</v>
      </c>
      <c r="B604" s="64" t="s">
        <v>111</v>
      </c>
      <c r="C604" s="19" t="s">
        <v>50</v>
      </c>
      <c r="D604" s="17" t="s">
        <v>16</v>
      </c>
      <c r="E604" s="339">
        <v>4700</v>
      </c>
      <c r="F604" s="339">
        <v>4700</v>
      </c>
      <c r="G604" s="340">
        <f t="shared" si="29"/>
        <v>100</v>
      </c>
      <c r="H604" s="21">
        <v>100</v>
      </c>
      <c r="I604" s="64"/>
      <c r="J604" s="64" t="s">
        <v>351</v>
      </c>
      <c r="K604" s="53"/>
    </row>
    <row r="605" spans="1:11" s="345" customFormat="1" ht="17.25" customHeight="1" x14ac:dyDescent="0.25">
      <c r="A605" s="277"/>
      <c r="B605" s="83" t="s">
        <v>13</v>
      </c>
      <c r="C605" s="265"/>
      <c r="D605" s="265"/>
      <c r="E605" s="341">
        <v>4700</v>
      </c>
      <c r="F605" s="341">
        <v>4700</v>
      </c>
      <c r="G605" s="342">
        <f t="shared" si="29"/>
        <v>100</v>
      </c>
      <c r="H605" s="343"/>
      <c r="I605" s="83"/>
      <c r="J605" s="83"/>
      <c r="K605" s="287"/>
    </row>
    <row r="606" spans="1:11" s="38" customFormat="1" ht="98.25" customHeight="1" x14ac:dyDescent="0.25">
      <c r="A606" s="10">
        <v>190</v>
      </c>
      <c r="B606" s="64" t="s">
        <v>112</v>
      </c>
      <c r="C606" s="19" t="s">
        <v>50</v>
      </c>
      <c r="D606" s="17" t="s">
        <v>16</v>
      </c>
      <c r="E606" s="339">
        <f>E607+E608</f>
        <v>10300</v>
      </c>
      <c r="F606" s="339">
        <f>F607+F608</f>
        <v>10300</v>
      </c>
      <c r="G606" s="340">
        <f t="shared" si="29"/>
        <v>100</v>
      </c>
      <c r="H606" s="21">
        <v>100</v>
      </c>
      <c r="I606" s="64"/>
      <c r="J606" s="64" t="s">
        <v>351</v>
      </c>
      <c r="K606" s="53"/>
    </row>
    <row r="607" spans="1:11" s="345" customFormat="1" ht="17.25" customHeight="1" x14ac:dyDescent="0.25">
      <c r="A607" s="277"/>
      <c r="B607" s="83" t="s">
        <v>13</v>
      </c>
      <c r="C607" s="265"/>
      <c r="D607" s="265"/>
      <c r="E607" s="341">
        <v>5800</v>
      </c>
      <c r="F607" s="341">
        <v>5800</v>
      </c>
      <c r="G607" s="342">
        <f t="shared" si="29"/>
        <v>100</v>
      </c>
      <c r="H607" s="343"/>
      <c r="I607" s="83"/>
      <c r="J607" s="83"/>
      <c r="K607" s="287"/>
    </row>
    <row r="608" spans="1:11" s="345" customFormat="1" ht="33" customHeight="1" x14ac:dyDescent="0.25">
      <c r="A608" s="277"/>
      <c r="B608" s="83" t="s">
        <v>139</v>
      </c>
      <c r="C608" s="265"/>
      <c r="D608" s="265"/>
      <c r="E608" s="341">
        <v>4500</v>
      </c>
      <c r="F608" s="341">
        <v>4500</v>
      </c>
      <c r="G608" s="342">
        <f t="shared" si="29"/>
        <v>100</v>
      </c>
      <c r="H608" s="343"/>
      <c r="I608" s="83"/>
      <c r="J608" s="83"/>
      <c r="K608" s="287"/>
    </row>
    <row r="609" spans="1:11" s="38" customFormat="1" ht="98.25" customHeight="1" x14ac:dyDescent="0.25">
      <c r="A609" s="10">
        <v>191</v>
      </c>
      <c r="B609" s="64" t="s">
        <v>113</v>
      </c>
      <c r="C609" s="19" t="s">
        <v>50</v>
      </c>
      <c r="D609" s="17" t="s">
        <v>16</v>
      </c>
      <c r="E609" s="339">
        <v>7300</v>
      </c>
      <c r="F609" s="339">
        <v>7300</v>
      </c>
      <c r="G609" s="340">
        <f t="shared" si="29"/>
        <v>100</v>
      </c>
      <c r="H609" s="21">
        <v>100</v>
      </c>
      <c r="I609" s="64"/>
      <c r="J609" s="64" t="s">
        <v>351</v>
      </c>
      <c r="K609" s="53"/>
    </row>
    <row r="610" spans="1:11" s="345" customFormat="1" ht="17.25" customHeight="1" x14ac:dyDescent="0.25">
      <c r="A610" s="277"/>
      <c r="B610" s="83" t="s">
        <v>13</v>
      </c>
      <c r="C610" s="265"/>
      <c r="D610" s="265"/>
      <c r="E610" s="341">
        <v>7300</v>
      </c>
      <c r="F610" s="341">
        <v>7300</v>
      </c>
      <c r="G610" s="342">
        <f t="shared" si="29"/>
        <v>100</v>
      </c>
      <c r="H610" s="343"/>
      <c r="I610" s="83"/>
      <c r="J610" s="83"/>
      <c r="K610" s="287"/>
    </row>
    <row r="611" spans="1:11" s="345" customFormat="1" ht="34.5" customHeight="1" x14ac:dyDescent="0.25">
      <c r="A611" s="10">
        <v>192</v>
      </c>
      <c r="B611" s="64" t="s">
        <v>301</v>
      </c>
      <c r="C611" s="19" t="s">
        <v>50</v>
      </c>
      <c r="D611" s="17" t="s">
        <v>290</v>
      </c>
      <c r="E611" s="339">
        <v>5000</v>
      </c>
      <c r="F611" s="339">
        <v>5000</v>
      </c>
      <c r="G611" s="340">
        <f t="shared" si="29"/>
        <v>100</v>
      </c>
      <c r="H611" s="21">
        <v>100</v>
      </c>
      <c r="I611" s="83"/>
      <c r="J611" s="64" t="s">
        <v>417</v>
      </c>
      <c r="K611" s="287"/>
    </row>
    <row r="612" spans="1:11" s="345" customFormat="1" ht="39.75" customHeight="1" x14ac:dyDescent="0.25">
      <c r="A612" s="277"/>
      <c r="B612" s="83" t="s">
        <v>139</v>
      </c>
      <c r="C612" s="265"/>
      <c r="D612" s="265"/>
      <c r="E612" s="341">
        <v>5000</v>
      </c>
      <c r="F612" s="341">
        <v>5000</v>
      </c>
      <c r="G612" s="342">
        <f t="shared" si="29"/>
        <v>100</v>
      </c>
      <c r="H612" s="343"/>
      <c r="I612" s="83"/>
      <c r="J612" s="83"/>
      <c r="K612" s="287"/>
    </row>
    <row r="613" spans="1:11" s="38" customFormat="1" ht="17.25" customHeight="1" x14ac:dyDescent="0.25">
      <c r="A613" s="10"/>
      <c r="B613" s="84" t="s">
        <v>54</v>
      </c>
      <c r="C613" s="19"/>
      <c r="D613" s="19"/>
      <c r="E613" s="346">
        <f>E614+E615</f>
        <v>54100</v>
      </c>
      <c r="F613" s="346">
        <f>F614+F615</f>
        <v>54100</v>
      </c>
      <c r="G613" s="347">
        <f t="shared" si="29"/>
        <v>100</v>
      </c>
      <c r="H613" s="21"/>
      <c r="I613" s="64"/>
      <c r="J613" s="64"/>
      <c r="K613" s="53"/>
    </row>
    <row r="614" spans="1:11" s="345" customFormat="1" ht="17.25" customHeight="1" x14ac:dyDescent="0.25">
      <c r="A614" s="277"/>
      <c r="B614" s="83" t="s">
        <v>13</v>
      </c>
      <c r="C614" s="265"/>
      <c r="D614" s="265"/>
      <c r="E614" s="341">
        <f>E596+E599+E602+E605+E607+E610</f>
        <v>35100</v>
      </c>
      <c r="F614" s="341">
        <f>F596+F599+F602+F605+F607+F610</f>
        <v>35100</v>
      </c>
      <c r="G614" s="342">
        <f t="shared" si="29"/>
        <v>100</v>
      </c>
      <c r="H614" s="343"/>
      <c r="I614" s="83"/>
      <c r="J614" s="83"/>
      <c r="K614" s="287"/>
    </row>
    <row r="615" spans="1:11" s="345" customFormat="1" ht="31.5" customHeight="1" x14ac:dyDescent="0.25">
      <c r="A615" s="277"/>
      <c r="B615" s="83" t="s">
        <v>139</v>
      </c>
      <c r="C615" s="265"/>
      <c r="D615" s="265"/>
      <c r="E615" s="341">
        <f>E597+E600+E603+E608+E612</f>
        <v>19000</v>
      </c>
      <c r="F615" s="341">
        <f>F597+F600+F603+F608+F612</f>
        <v>19000</v>
      </c>
      <c r="G615" s="342">
        <f t="shared" si="29"/>
        <v>100</v>
      </c>
      <c r="H615" s="343"/>
      <c r="I615" s="83"/>
      <c r="J615" s="83"/>
      <c r="K615" s="287"/>
    </row>
    <row r="616" spans="1:11" ht="17.25" customHeight="1" x14ac:dyDescent="0.25">
      <c r="A616" s="10"/>
      <c r="B616" s="24"/>
      <c r="C616" s="12"/>
      <c r="D616" s="12"/>
      <c r="E616" s="20"/>
      <c r="F616" s="20"/>
      <c r="G616" s="20"/>
      <c r="H616" s="13"/>
      <c r="I616" s="14"/>
      <c r="J616" s="14"/>
      <c r="K616" s="14"/>
    </row>
    <row r="617" spans="1:11" ht="17.25" customHeight="1" x14ac:dyDescent="0.25">
      <c r="A617" s="638" t="s">
        <v>114</v>
      </c>
      <c r="B617" s="638"/>
      <c r="C617" s="638"/>
      <c r="D617" s="638"/>
      <c r="E617" s="638"/>
      <c r="F617" s="638"/>
      <c r="G617" s="638"/>
      <c r="H617" s="638"/>
      <c r="I617" s="638"/>
      <c r="J617" s="638"/>
      <c r="K617" s="638"/>
    </row>
    <row r="618" spans="1:11" s="38" customFormat="1" ht="59.25" customHeight="1" x14ac:dyDescent="0.25">
      <c r="A618" s="17">
        <v>193</v>
      </c>
      <c r="B618" s="64" t="s">
        <v>115</v>
      </c>
      <c r="C618" s="19" t="s">
        <v>50</v>
      </c>
      <c r="D618" s="17" t="s">
        <v>16</v>
      </c>
      <c r="E618" s="339">
        <v>2500</v>
      </c>
      <c r="F618" s="339">
        <v>2500</v>
      </c>
      <c r="G618" s="340">
        <f>F618/E618*100</f>
        <v>100</v>
      </c>
      <c r="H618" s="21">
        <v>100</v>
      </c>
      <c r="I618" s="108"/>
      <c r="J618" s="64" t="s">
        <v>351</v>
      </c>
      <c r="K618" s="17"/>
    </row>
    <row r="619" spans="1:11" s="345" customFormat="1" ht="17.25" customHeight="1" x14ac:dyDescent="0.25">
      <c r="A619" s="22"/>
      <c r="B619" s="83" t="s">
        <v>13</v>
      </c>
      <c r="C619" s="265"/>
      <c r="D619" s="265"/>
      <c r="E619" s="341">
        <v>2500</v>
      </c>
      <c r="F619" s="341">
        <v>2500</v>
      </c>
      <c r="G619" s="342">
        <f t="shared" ref="G619:G633" si="30">F619/E619*100</f>
        <v>100</v>
      </c>
      <c r="H619" s="343"/>
      <c r="I619" s="369"/>
      <c r="J619" s="265"/>
      <c r="K619" s="22"/>
    </row>
    <row r="620" spans="1:11" s="38" customFormat="1" ht="55.5" customHeight="1" x14ac:dyDescent="0.25">
      <c r="A620" s="17">
        <v>194</v>
      </c>
      <c r="B620" s="64" t="s">
        <v>116</v>
      </c>
      <c r="C620" s="19" t="s">
        <v>50</v>
      </c>
      <c r="D620" s="17" t="s">
        <v>16</v>
      </c>
      <c r="E620" s="339">
        <v>2500</v>
      </c>
      <c r="F620" s="339">
        <v>2500</v>
      </c>
      <c r="G620" s="340">
        <f t="shared" si="30"/>
        <v>100</v>
      </c>
      <c r="H620" s="21">
        <v>100</v>
      </c>
      <c r="I620" s="108"/>
      <c r="J620" s="64" t="s">
        <v>351</v>
      </c>
      <c r="K620" s="17"/>
    </row>
    <row r="621" spans="1:11" s="345" customFormat="1" ht="23.25" customHeight="1" x14ac:dyDescent="0.25">
      <c r="A621" s="22"/>
      <c r="B621" s="83" t="s">
        <v>13</v>
      </c>
      <c r="C621" s="265"/>
      <c r="D621" s="265"/>
      <c r="E621" s="341">
        <v>2500</v>
      </c>
      <c r="F621" s="341">
        <v>2500</v>
      </c>
      <c r="G621" s="342">
        <f t="shared" si="30"/>
        <v>100</v>
      </c>
      <c r="H621" s="343"/>
      <c r="I621" s="369"/>
      <c r="J621" s="265"/>
      <c r="K621" s="22"/>
    </row>
    <row r="622" spans="1:11" s="38" customFormat="1" ht="64.5" customHeight="1" x14ac:dyDescent="0.25">
      <c r="A622" s="17">
        <v>195</v>
      </c>
      <c r="B622" s="64" t="s">
        <v>117</v>
      </c>
      <c r="C622" s="19" t="s">
        <v>50</v>
      </c>
      <c r="D622" s="17" t="s">
        <v>16</v>
      </c>
      <c r="E622" s="339">
        <v>6000</v>
      </c>
      <c r="F622" s="339">
        <v>6000</v>
      </c>
      <c r="G622" s="340">
        <f t="shared" si="30"/>
        <v>100</v>
      </c>
      <c r="H622" s="21">
        <v>100</v>
      </c>
      <c r="I622" s="108"/>
      <c r="J622" s="64" t="s">
        <v>351</v>
      </c>
      <c r="K622" s="17"/>
    </row>
    <row r="623" spans="1:11" s="345" customFormat="1" ht="17.25" customHeight="1" x14ac:dyDescent="0.25">
      <c r="A623" s="277"/>
      <c r="B623" s="83" t="s">
        <v>13</v>
      </c>
      <c r="C623" s="265"/>
      <c r="D623" s="265"/>
      <c r="E623" s="341">
        <v>6000</v>
      </c>
      <c r="F623" s="341">
        <v>6000</v>
      </c>
      <c r="G623" s="342">
        <f t="shared" si="30"/>
        <v>100</v>
      </c>
      <c r="H623" s="343"/>
      <c r="I623" s="369"/>
      <c r="J623" s="265"/>
      <c r="K623" s="287"/>
    </row>
    <row r="624" spans="1:11" s="38" customFormat="1" ht="85.5" customHeight="1" x14ac:dyDescent="0.25">
      <c r="A624" s="10">
        <v>196</v>
      </c>
      <c r="B624" s="64" t="s">
        <v>118</v>
      </c>
      <c r="C624" s="19" t="s">
        <v>50</v>
      </c>
      <c r="D624" s="17" t="s">
        <v>16</v>
      </c>
      <c r="E624" s="339">
        <v>3200</v>
      </c>
      <c r="F624" s="339">
        <v>3200</v>
      </c>
      <c r="G624" s="340">
        <f t="shared" si="30"/>
        <v>100</v>
      </c>
      <c r="H624" s="21">
        <v>100</v>
      </c>
      <c r="I624" s="108"/>
      <c r="J624" s="64" t="s">
        <v>351</v>
      </c>
      <c r="K624" s="53"/>
    </row>
    <row r="625" spans="1:11" s="345" customFormat="1" ht="17.25" customHeight="1" x14ac:dyDescent="0.25">
      <c r="A625" s="277"/>
      <c r="B625" s="83" t="s">
        <v>13</v>
      </c>
      <c r="C625" s="265"/>
      <c r="D625" s="265"/>
      <c r="E625" s="341">
        <v>3200</v>
      </c>
      <c r="F625" s="341">
        <v>3200</v>
      </c>
      <c r="G625" s="342">
        <f t="shared" si="30"/>
        <v>100</v>
      </c>
      <c r="H625" s="343"/>
      <c r="I625" s="369"/>
      <c r="J625" s="265"/>
      <c r="K625" s="287"/>
    </row>
    <row r="626" spans="1:11" s="38" customFormat="1" ht="49.5" customHeight="1" x14ac:dyDescent="0.25">
      <c r="A626" s="10">
        <v>197</v>
      </c>
      <c r="B626" s="64" t="s">
        <v>119</v>
      </c>
      <c r="C626" s="19" t="s">
        <v>50</v>
      </c>
      <c r="D626" s="17" t="s">
        <v>16</v>
      </c>
      <c r="E626" s="339">
        <v>3200</v>
      </c>
      <c r="F626" s="339">
        <v>3200</v>
      </c>
      <c r="G626" s="340">
        <f t="shared" si="30"/>
        <v>100</v>
      </c>
      <c r="H626" s="21">
        <v>100</v>
      </c>
      <c r="I626" s="108"/>
      <c r="J626" s="64" t="s">
        <v>351</v>
      </c>
      <c r="K626" s="53"/>
    </row>
    <row r="627" spans="1:11" s="345" customFormat="1" ht="17.25" customHeight="1" x14ac:dyDescent="0.25">
      <c r="A627" s="277"/>
      <c r="B627" s="83" t="s">
        <v>13</v>
      </c>
      <c r="C627" s="265"/>
      <c r="D627" s="265"/>
      <c r="E627" s="341">
        <v>3200</v>
      </c>
      <c r="F627" s="341">
        <v>3200</v>
      </c>
      <c r="G627" s="342">
        <f t="shared" si="30"/>
        <v>100</v>
      </c>
      <c r="H627" s="343"/>
      <c r="I627" s="369"/>
      <c r="J627" s="83"/>
      <c r="K627" s="287"/>
    </row>
    <row r="628" spans="1:11" s="38" customFormat="1" ht="64.5" customHeight="1" x14ac:dyDescent="0.25">
      <c r="A628" s="10">
        <v>198</v>
      </c>
      <c r="B628" s="64" t="s">
        <v>120</v>
      </c>
      <c r="C628" s="19" t="s">
        <v>50</v>
      </c>
      <c r="D628" s="17" t="s">
        <v>16</v>
      </c>
      <c r="E628" s="339">
        <v>2500</v>
      </c>
      <c r="F628" s="339">
        <v>2500</v>
      </c>
      <c r="G628" s="340">
        <f t="shared" si="30"/>
        <v>100</v>
      </c>
      <c r="H628" s="21">
        <v>100</v>
      </c>
      <c r="I628" s="108"/>
      <c r="J628" s="64" t="s">
        <v>351</v>
      </c>
      <c r="K628" s="53"/>
    </row>
    <row r="629" spans="1:11" s="345" customFormat="1" ht="17.25" customHeight="1" x14ac:dyDescent="0.25">
      <c r="A629" s="277"/>
      <c r="B629" s="83" t="s">
        <v>13</v>
      </c>
      <c r="C629" s="265"/>
      <c r="D629" s="265"/>
      <c r="E629" s="341">
        <v>2500</v>
      </c>
      <c r="F629" s="341">
        <v>2500</v>
      </c>
      <c r="G629" s="342">
        <f t="shared" si="30"/>
        <v>100</v>
      </c>
      <c r="H629" s="343"/>
      <c r="I629" s="369"/>
      <c r="J629" s="369"/>
      <c r="K629" s="287"/>
    </row>
    <row r="630" spans="1:11" s="345" customFormat="1" ht="35.25" customHeight="1" x14ac:dyDescent="0.25">
      <c r="A630" s="10">
        <v>199</v>
      </c>
      <c r="B630" s="64" t="s">
        <v>302</v>
      </c>
      <c r="C630" s="19" t="s">
        <v>50</v>
      </c>
      <c r="D630" s="17" t="s">
        <v>290</v>
      </c>
      <c r="E630" s="339">
        <v>4200</v>
      </c>
      <c r="F630" s="339">
        <v>4200</v>
      </c>
      <c r="G630" s="340">
        <f t="shared" si="30"/>
        <v>100</v>
      </c>
      <c r="H630" s="21">
        <v>100</v>
      </c>
      <c r="I630" s="369"/>
      <c r="J630" s="64" t="s">
        <v>417</v>
      </c>
      <c r="K630" s="287"/>
    </row>
    <row r="631" spans="1:11" s="345" customFormat="1" ht="27.75" customHeight="1" x14ac:dyDescent="0.25">
      <c r="A631" s="277"/>
      <c r="B631" s="83" t="s">
        <v>13</v>
      </c>
      <c r="C631" s="265"/>
      <c r="D631" s="265"/>
      <c r="E631" s="341">
        <v>4200</v>
      </c>
      <c r="F631" s="341">
        <v>4200</v>
      </c>
      <c r="G631" s="342">
        <f t="shared" si="30"/>
        <v>100</v>
      </c>
      <c r="H631" s="343"/>
      <c r="I631" s="369"/>
      <c r="J631" s="369"/>
      <c r="K631" s="287"/>
    </row>
    <row r="632" spans="1:11" s="38" customFormat="1" ht="17.25" customHeight="1" x14ac:dyDescent="0.25">
      <c r="A632" s="10"/>
      <c r="B632" s="84" t="s">
        <v>54</v>
      </c>
      <c r="C632" s="19"/>
      <c r="D632" s="19"/>
      <c r="E632" s="346">
        <f>E618+E620+E622+E624+E626+E628+E630</f>
        <v>24100</v>
      </c>
      <c r="F632" s="346">
        <f>F618+F620+F622+F624+F626+F628+F630</f>
        <v>24100</v>
      </c>
      <c r="G632" s="347">
        <f t="shared" si="30"/>
        <v>100</v>
      </c>
      <c r="H632" s="21"/>
      <c r="I632" s="108"/>
      <c r="J632" s="108"/>
      <c r="K632" s="53"/>
    </row>
    <row r="633" spans="1:11" s="345" customFormat="1" ht="24.75" customHeight="1" x14ac:dyDescent="0.25">
      <c r="A633" s="277"/>
      <c r="B633" s="83" t="s">
        <v>13</v>
      </c>
      <c r="C633" s="265"/>
      <c r="D633" s="265"/>
      <c r="E633" s="341">
        <f>E619+E621+E623+E625+E627+E629+E631</f>
        <v>24100</v>
      </c>
      <c r="F633" s="341">
        <f>F619+F621+F623+F625+F627+F629+F631</f>
        <v>24100</v>
      </c>
      <c r="G633" s="342">
        <f t="shared" si="30"/>
        <v>100</v>
      </c>
      <c r="H633" s="343"/>
      <c r="I633" s="369"/>
      <c r="J633" s="369"/>
      <c r="K633" s="287"/>
    </row>
    <row r="634" spans="1:11" ht="26.25" customHeight="1" x14ac:dyDescent="0.25">
      <c r="A634" s="638" t="s">
        <v>121</v>
      </c>
      <c r="B634" s="638"/>
      <c r="C634" s="638"/>
      <c r="D634" s="638"/>
      <c r="E634" s="638"/>
      <c r="F634" s="638"/>
      <c r="G634" s="638"/>
      <c r="H634" s="638"/>
      <c r="I634" s="638"/>
      <c r="J634" s="638"/>
      <c r="K634" s="638"/>
    </row>
    <row r="635" spans="1:11" s="38" customFormat="1" ht="190.5" customHeight="1" x14ac:dyDescent="0.25">
      <c r="A635" s="10">
        <v>200</v>
      </c>
      <c r="B635" s="64" t="s">
        <v>122</v>
      </c>
      <c r="C635" s="19" t="s">
        <v>50</v>
      </c>
      <c r="D635" s="17" t="s">
        <v>16</v>
      </c>
      <c r="E635" s="339">
        <v>15500</v>
      </c>
      <c r="F635" s="339">
        <v>15500</v>
      </c>
      <c r="G635" s="340">
        <f>F635/E635*100</f>
        <v>100</v>
      </c>
      <c r="H635" s="21">
        <v>100</v>
      </c>
      <c r="I635" s="108"/>
      <c r="J635" s="64" t="s">
        <v>351</v>
      </c>
      <c r="K635" s="53"/>
    </row>
    <row r="636" spans="1:11" s="345" customFormat="1" ht="17.25" customHeight="1" x14ac:dyDescent="0.25">
      <c r="A636" s="277"/>
      <c r="B636" s="83" t="s">
        <v>13</v>
      </c>
      <c r="C636" s="265"/>
      <c r="D636" s="265"/>
      <c r="E636" s="341">
        <v>15500</v>
      </c>
      <c r="F636" s="341">
        <v>15500</v>
      </c>
      <c r="G636" s="342">
        <f>F636/E636*100</f>
        <v>100</v>
      </c>
      <c r="H636" s="370"/>
      <c r="I636" s="369"/>
      <c r="J636" s="369"/>
      <c r="K636" s="287"/>
    </row>
    <row r="637" spans="1:11" s="38" customFormat="1" ht="17.25" customHeight="1" x14ac:dyDescent="0.25">
      <c r="A637" s="10"/>
      <c r="B637" s="84" t="s">
        <v>54</v>
      </c>
      <c r="C637" s="19"/>
      <c r="D637" s="19"/>
      <c r="E637" s="346">
        <f>E635</f>
        <v>15500</v>
      </c>
      <c r="F637" s="346">
        <f>F635</f>
        <v>15500</v>
      </c>
      <c r="G637" s="347">
        <f t="shared" ref="G637:G638" si="31">F637/E637*100</f>
        <v>100</v>
      </c>
      <c r="H637" s="109"/>
      <c r="I637" s="108"/>
      <c r="J637" s="108"/>
      <c r="K637" s="53"/>
    </row>
    <row r="638" spans="1:11" s="345" customFormat="1" ht="17.25" customHeight="1" x14ac:dyDescent="0.25">
      <c r="A638" s="277"/>
      <c r="B638" s="83" t="s">
        <v>13</v>
      </c>
      <c r="C638" s="265"/>
      <c r="D638" s="265"/>
      <c r="E638" s="341">
        <f>E636</f>
        <v>15500</v>
      </c>
      <c r="F638" s="341">
        <f>F636</f>
        <v>15500</v>
      </c>
      <c r="G638" s="365">
        <f t="shared" si="31"/>
        <v>100</v>
      </c>
      <c r="H638" s="370"/>
      <c r="I638" s="369"/>
      <c r="J638" s="369"/>
      <c r="K638" s="287"/>
    </row>
    <row r="639" spans="1:11" ht="17.25" customHeight="1" x14ac:dyDescent="0.25">
      <c r="A639" s="638" t="s">
        <v>123</v>
      </c>
      <c r="B639" s="638"/>
      <c r="C639" s="638"/>
      <c r="D639" s="638"/>
      <c r="E639" s="638"/>
      <c r="F639" s="638"/>
      <c r="G639" s="638"/>
      <c r="H639" s="638"/>
      <c r="I639" s="638"/>
      <c r="J639" s="638"/>
      <c r="K639" s="638"/>
    </row>
    <row r="640" spans="1:11" s="38" customFormat="1" ht="93" customHeight="1" x14ac:dyDescent="0.25">
      <c r="A640" s="10">
        <v>201</v>
      </c>
      <c r="B640" s="18" t="s">
        <v>124</v>
      </c>
      <c r="C640" s="17" t="s">
        <v>14</v>
      </c>
      <c r="D640" s="17" t="s">
        <v>16</v>
      </c>
      <c r="E640" s="33">
        <v>552000</v>
      </c>
      <c r="F640" s="33">
        <v>777006.2</v>
      </c>
      <c r="G640" s="30">
        <f>F640/E640*100</f>
        <v>140.76199275362319</v>
      </c>
      <c r="H640" s="21">
        <v>100</v>
      </c>
      <c r="I640" s="59"/>
      <c r="J640" s="64" t="s">
        <v>351</v>
      </c>
      <c r="K640" s="53"/>
    </row>
    <row r="641" spans="1:11" s="345" customFormat="1" ht="17.25" customHeight="1" x14ac:dyDescent="0.25">
      <c r="A641" s="277"/>
      <c r="B641" s="24" t="s">
        <v>19</v>
      </c>
      <c r="C641" s="22"/>
      <c r="D641" s="22"/>
      <c r="E641" s="35">
        <v>552000</v>
      </c>
      <c r="F641" s="35">
        <v>777006.2</v>
      </c>
      <c r="G641" s="269">
        <f t="shared" ref="G641:G649" si="32">F641/E641*100</f>
        <v>140.76199275362319</v>
      </c>
      <c r="H641" s="25"/>
      <c r="I641" s="363"/>
      <c r="J641" s="83"/>
      <c r="K641" s="287"/>
    </row>
    <row r="642" spans="1:11" s="38" customFormat="1" ht="99.75" customHeight="1" x14ac:dyDescent="0.25">
      <c r="A642" s="10">
        <v>202</v>
      </c>
      <c r="B642" s="18" t="s">
        <v>125</v>
      </c>
      <c r="C642" s="17" t="s">
        <v>14</v>
      </c>
      <c r="D642" s="17" t="s">
        <v>16</v>
      </c>
      <c r="E642" s="33">
        <v>278200</v>
      </c>
      <c r="F642" s="33">
        <v>458693.3</v>
      </c>
      <c r="G642" s="30">
        <f t="shared" si="32"/>
        <v>164.87897196261682</v>
      </c>
      <c r="H642" s="21">
        <v>100</v>
      </c>
      <c r="I642" s="59"/>
      <c r="J642" s="64" t="s">
        <v>351</v>
      </c>
      <c r="K642" s="53"/>
    </row>
    <row r="643" spans="1:11" s="345" customFormat="1" ht="17.25" customHeight="1" x14ac:dyDescent="0.25">
      <c r="A643" s="277"/>
      <c r="B643" s="24" t="s">
        <v>19</v>
      </c>
      <c r="C643" s="22"/>
      <c r="D643" s="22"/>
      <c r="E643" s="35">
        <v>278200</v>
      </c>
      <c r="F643" s="35">
        <v>458693.3</v>
      </c>
      <c r="G643" s="269">
        <f t="shared" si="32"/>
        <v>164.87897196261682</v>
      </c>
      <c r="H643" s="25"/>
      <c r="I643" s="363"/>
      <c r="J643" s="83"/>
      <c r="K643" s="287"/>
    </row>
    <row r="644" spans="1:11" s="38" customFormat="1" ht="82.5" customHeight="1" x14ac:dyDescent="0.25">
      <c r="A644" s="10">
        <v>203</v>
      </c>
      <c r="B644" s="18" t="s">
        <v>126</v>
      </c>
      <c r="C644" s="17" t="s">
        <v>14</v>
      </c>
      <c r="D644" s="17" t="s">
        <v>16</v>
      </c>
      <c r="E644" s="33">
        <v>218900</v>
      </c>
      <c r="F644" s="33">
        <v>230159.3</v>
      </c>
      <c r="G644" s="30">
        <f t="shared" si="32"/>
        <v>105.14358154408406</v>
      </c>
      <c r="H644" s="21">
        <v>100</v>
      </c>
      <c r="I644" s="59"/>
      <c r="J644" s="64" t="s">
        <v>351</v>
      </c>
      <c r="K644" s="53"/>
    </row>
    <row r="645" spans="1:11" s="345" customFormat="1" ht="17.25" customHeight="1" x14ac:dyDescent="0.25">
      <c r="A645" s="277"/>
      <c r="B645" s="24" t="s">
        <v>19</v>
      </c>
      <c r="C645" s="22"/>
      <c r="D645" s="22"/>
      <c r="E645" s="35">
        <v>218900</v>
      </c>
      <c r="F645" s="35">
        <v>230159.3</v>
      </c>
      <c r="G645" s="269">
        <f t="shared" si="32"/>
        <v>105.14358154408406</v>
      </c>
      <c r="H645" s="25"/>
      <c r="I645" s="363"/>
      <c r="J645" s="83"/>
      <c r="K645" s="287"/>
    </row>
    <row r="646" spans="1:11" s="38" customFormat="1" ht="83.25" customHeight="1" x14ac:dyDescent="0.25">
      <c r="A646" s="10">
        <v>204</v>
      </c>
      <c r="B646" s="18" t="s">
        <v>126</v>
      </c>
      <c r="C646" s="17" t="s">
        <v>14</v>
      </c>
      <c r="D646" s="17" t="s">
        <v>16</v>
      </c>
      <c r="E646" s="33">
        <v>19500</v>
      </c>
      <c r="F646" s="33">
        <v>27374.04</v>
      </c>
      <c r="G646" s="30">
        <f t="shared" si="32"/>
        <v>140.37969230769232</v>
      </c>
      <c r="H646" s="21">
        <v>100</v>
      </c>
      <c r="I646" s="59"/>
      <c r="J646" s="64" t="s">
        <v>351</v>
      </c>
      <c r="K646" s="53"/>
    </row>
    <row r="647" spans="1:11" s="345" customFormat="1" ht="17.25" customHeight="1" x14ac:dyDescent="0.25">
      <c r="A647" s="277"/>
      <c r="B647" s="24" t="s">
        <v>19</v>
      </c>
      <c r="C647" s="22"/>
      <c r="D647" s="22"/>
      <c r="E647" s="35">
        <v>19500</v>
      </c>
      <c r="F647" s="35">
        <v>27374.04</v>
      </c>
      <c r="G647" s="269">
        <f t="shared" si="32"/>
        <v>140.37969230769232</v>
      </c>
      <c r="H647" s="25"/>
      <c r="I647" s="363"/>
      <c r="J647" s="364"/>
      <c r="K647" s="287"/>
    </row>
    <row r="648" spans="1:11" s="38" customFormat="1" ht="17.25" customHeight="1" x14ac:dyDescent="0.25">
      <c r="A648" s="10"/>
      <c r="B648" s="28" t="s">
        <v>54</v>
      </c>
      <c r="C648" s="17"/>
      <c r="D648" s="17"/>
      <c r="E648" s="34">
        <f>E640+E642+E644+E646</f>
        <v>1068600</v>
      </c>
      <c r="F648" s="34">
        <f>F640+F642+F644+F646</f>
        <v>1493232.84</v>
      </c>
      <c r="G648" s="43">
        <f t="shared" si="32"/>
        <v>139.73730488489613</v>
      </c>
      <c r="H648" s="27"/>
      <c r="I648" s="59"/>
      <c r="J648" s="104"/>
      <c r="K648" s="53"/>
    </row>
    <row r="649" spans="1:11" s="345" customFormat="1" ht="17.25" customHeight="1" x14ac:dyDescent="0.25">
      <c r="A649" s="277"/>
      <c r="B649" s="24" t="s">
        <v>19</v>
      </c>
      <c r="C649" s="22"/>
      <c r="D649" s="22"/>
      <c r="E649" s="35">
        <f>E641+E643+E645+E647</f>
        <v>1068600</v>
      </c>
      <c r="F649" s="35">
        <f>F641+F643+F645+F647</f>
        <v>1493232.84</v>
      </c>
      <c r="G649" s="269">
        <f t="shared" si="32"/>
        <v>139.73730488489613</v>
      </c>
      <c r="H649" s="25"/>
      <c r="I649" s="363"/>
      <c r="J649" s="364"/>
      <c r="K649" s="287"/>
    </row>
    <row r="650" spans="1:11" ht="17.25" customHeight="1" x14ac:dyDescent="0.25">
      <c r="A650" s="638" t="s">
        <v>127</v>
      </c>
      <c r="B650" s="638"/>
      <c r="C650" s="638"/>
      <c r="D650" s="638"/>
      <c r="E650" s="638"/>
      <c r="F650" s="638"/>
      <c r="G650" s="638"/>
      <c r="H650" s="638"/>
      <c r="I650" s="638"/>
      <c r="J650" s="638"/>
      <c r="K650" s="638"/>
    </row>
    <row r="651" spans="1:11" s="38" customFormat="1" ht="111.75" customHeight="1" x14ac:dyDescent="0.25">
      <c r="A651" s="10">
        <v>205</v>
      </c>
      <c r="B651" s="18" t="s">
        <v>128</v>
      </c>
      <c r="C651" s="17" t="s">
        <v>14</v>
      </c>
      <c r="D651" s="17" t="s">
        <v>16</v>
      </c>
      <c r="E651" s="33">
        <v>15200</v>
      </c>
      <c r="F651" s="33">
        <v>15200</v>
      </c>
      <c r="G651" s="30">
        <f>F651/E651*100</f>
        <v>100</v>
      </c>
      <c r="H651" s="27">
        <v>100</v>
      </c>
      <c r="I651" s="104"/>
      <c r="J651" s="64" t="s">
        <v>351</v>
      </c>
      <c r="K651" s="53"/>
    </row>
    <row r="652" spans="1:11" s="345" customFormat="1" ht="17.25" customHeight="1" x14ac:dyDescent="0.25">
      <c r="A652" s="277"/>
      <c r="B652" s="24" t="s">
        <v>13</v>
      </c>
      <c r="C652" s="22"/>
      <c r="D652" s="22"/>
      <c r="E652" s="35">
        <v>15200</v>
      </c>
      <c r="F652" s="35">
        <v>15200</v>
      </c>
      <c r="G652" s="269">
        <f t="shared" ref="G652" si="33">F652/E652*100</f>
        <v>100</v>
      </c>
      <c r="H652" s="25"/>
      <c r="I652" s="364"/>
      <c r="J652" s="83"/>
      <c r="K652" s="287"/>
    </row>
    <row r="653" spans="1:11" s="38" customFormat="1" ht="159.75" customHeight="1" x14ac:dyDescent="0.25">
      <c r="A653" s="10">
        <v>206</v>
      </c>
      <c r="B653" s="64" t="s">
        <v>129</v>
      </c>
      <c r="C653" s="17" t="s">
        <v>14</v>
      </c>
      <c r="D653" s="17" t="s">
        <v>16</v>
      </c>
      <c r="E653" s="33">
        <f>SUM(E654:E658)</f>
        <v>37000</v>
      </c>
      <c r="F653" s="33">
        <f>SUM(F654:F658)</f>
        <v>37000</v>
      </c>
      <c r="G653" s="30">
        <f>F653/E653*100</f>
        <v>100</v>
      </c>
      <c r="H653" s="27">
        <v>100</v>
      </c>
      <c r="I653" s="104"/>
      <c r="J653" s="64" t="s">
        <v>351</v>
      </c>
      <c r="K653" s="53"/>
    </row>
    <row r="654" spans="1:11" s="38" customFormat="1" ht="21.75" customHeight="1" x14ac:dyDescent="0.25">
      <c r="A654" s="10"/>
      <c r="B654" s="18" t="s">
        <v>130</v>
      </c>
      <c r="C654" s="17"/>
      <c r="D654" s="17"/>
      <c r="E654" s="33">
        <v>5500</v>
      </c>
      <c r="F654" s="33">
        <v>5500</v>
      </c>
      <c r="G654" s="30">
        <f t="shared" ref="G654:G675" si="34">F654/E654*100</f>
        <v>100</v>
      </c>
      <c r="H654" s="27"/>
      <c r="I654" s="104"/>
      <c r="J654" s="64"/>
      <c r="K654" s="53"/>
    </row>
    <row r="655" spans="1:11" s="38" customFormat="1" ht="26.25" customHeight="1" x14ac:dyDescent="0.25">
      <c r="A655" s="10"/>
      <c r="B655" s="18" t="s">
        <v>131</v>
      </c>
      <c r="C655" s="17"/>
      <c r="D655" s="17"/>
      <c r="E655" s="33">
        <v>5500</v>
      </c>
      <c r="F655" s="33">
        <v>5500</v>
      </c>
      <c r="G655" s="30">
        <f t="shared" si="34"/>
        <v>100</v>
      </c>
      <c r="H655" s="27"/>
      <c r="I655" s="104"/>
      <c r="J655" s="64"/>
      <c r="K655" s="53"/>
    </row>
    <row r="656" spans="1:11" s="38" customFormat="1" ht="26.25" customHeight="1" x14ac:dyDescent="0.25">
      <c r="A656" s="10"/>
      <c r="B656" s="18" t="s">
        <v>132</v>
      </c>
      <c r="C656" s="17"/>
      <c r="D656" s="17"/>
      <c r="E656" s="33">
        <v>5500</v>
      </c>
      <c r="F656" s="33">
        <v>5500</v>
      </c>
      <c r="G656" s="30">
        <f t="shared" si="34"/>
        <v>100</v>
      </c>
      <c r="H656" s="27"/>
      <c r="I656" s="104"/>
      <c r="J656" s="64"/>
      <c r="K656" s="53"/>
    </row>
    <row r="657" spans="1:11" s="38" customFormat="1" ht="22.5" customHeight="1" x14ac:dyDescent="0.25">
      <c r="A657" s="10"/>
      <c r="B657" s="18" t="s">
        <v>133</v>
      </c>
      <c r="C657" s="17"/>
      <c r="D657" s="17"/>
      <c r="E657" s="33">
        <v>15000</v>
      </c>
      <c r="F657" s="33">
        <v>15000</v>
      </c>
      <c r="G657" s="30">
        <f t="shared" si="34"/>
        <v>100</v>
      </c>
      <c r="H657" s="27"/>
      <c r="I657" s="104"/>
      <c r="J657" s="64"/>
      <c r="K657" s="53"/>
    </row>
    <row r="658" spans="1:11" s="38" customFormat="1" ht="16.5" customHeight="1" x14ac:dyDescent="0.25">
      <c r="A658" s="10"/>
      <c r="B658" s="18" t="s">
        <v>134</v>
      </c>
      <c r="C658" s="17"/>
      <c r="D658" s="17"/>
      <c r="E658" s="33">
        <v>5500</v>
      </c>
      <c r="F658" s="33">
        <v>5500</v>
      </c>
      <c r="G658" s="30">
        <f t="shared" si="34"/>
        <v>100</v>
      </c>
      <c r="H658" s="27"/>
      <c r="I658" s="104"/>
      <c r="J658" s="64"/>
      <c r="K658" s="53"/>
    </row>
    <row r="659" spans="1:11" s="345" customFormat="1" ht="17.25" customHeight="1" x14ac:dyDescent="0.25">
      <c r="A659" s="277"/>
      <c r="B659" s="24" t="s">
        <v>13</v>
      </c>
      <c r="C659" s="22"/>
      <c r="D659" s="22"/>
      <c r="E659" s="35">
        <f>E653</f>
        <v>37000</v>
      </c>
      <c r="F659" s="35">
        <f t="shared" ref="F659" si="35">F653</f>
        <v>37000</v>
      </c>
      <c r="G659" s="269">
        <f t="shared" si="34"/>
        <v>100</v>
      </c>
      <c r="H659" s="25"/>
      <c r="I659" s="364"/>
      <c r="J659" s="83"/>
      <c r="K659" s="287"/>
    </row>
    <row r="660" spans="1:11" s="38" customFormat="1" ht="69.75" customHeight="1" x14ac:dyDescent="0.25">
      <c r="A660" s="10">
        <v>207</v>
      </c>
      <c r="B660" s="18" t="s">
        <v>272</v>
      </c>
      <c r="C660" s="17" t="s">
        <v>14</v>
      </c>
      <c r="D660" s="17" t="s">
        <v>16</v>
      </c>
      <c r="E660" s="33">
        <v>8900</v>
      </c>
      <c r="F660" s="33">
        <v>8900</v>
      </c>
      <c r="G660" s="30">
        <f t="shared" si="34"/>
        <v>100</v>
      </c>
      <c r="H660" s="27">
        <v>100</v>
      </c>
      <c r="I660" s="104"/>
      <c r="J660" s="64" t="s">
        <v>351</v>
      </c>
      <c r="K660" s="53"/>
    </row>
    <row r="661" spans="1:11" s="345" customFormat="1" ht="17.25" customHeight="1" x14ac:dyDescent="0.25">
      <c r="A661" s="277"/>
      <c r="B661" s="24" t="s">
        <v>13</v>
      </c>
      <c r="C661" s="22"/>
      <c r="D661" s="22"/>
      <c r="E661" s="35">
        <v>8900</v>
      </c>
      <c r="F661" s="35">
        <v>8900</v>
      </c>
      <c r="G661" s="269">
        <f t="shared" si="34"/>
        <v>100</v>
      </c>
      <c r="H661" s="25"/>
      <c r="I661" s="364"/>
      <c r="J661" s="83"/>
      <c r="K661" s="287"/>
    </row>
    <row r="662" spans="1:11" s="38" customFormat="1" ht="127.5" customHeight="1" x14ac:dyDescent="0.25">
      <c r="A662" s="10">
        <v>208</v>
      </c>
      <c r="B662" s="18" t="s">
        <v>135</v>
      </c>
      <c r="C662" s="17" t="s">
        <v>103</v>
      </c>
      <c r="D662" s="17" t="s">
        <v>16</v>
      </c>
      <c r="E662" s="33">
        <v>3000</v>
      </c>
      <c r="F662" s="33">
        <v>3000</v>
      </c>
      <c r="G662" s="30">
        <f t="shared" si="34"/>
        <v>100</v>
      </c>
      <c r="H662" s="27">
        <v>100</v>
      </c>
      <c r="I662" s="104"/>
      <c r="J662" s="64" t="s">
        <v>351</v>
      </c>
      <c r="K662" s="53"/>
    </row>
    <row r="663" spans="1:11" s="345" customFormat="1" ht="17.25" customHeight="1" x14ac:dyDescent="0.25">
      <c r="A663" s="277"/>
      <c r="B663" s="24" t="s">
        <v>13</v>
      </c>
      <c r="C663" s="22"/>
      <c r="D663" s="22"/>
      <c r="E663" s="35">
        <v>3000</v>
      </c>
      <c r="F663" s="35">
        <v>3000</v>
      </c>
      <c r="G663" s="269">
        <f t="shared" si="34"/>
        <v>100</v>
      </c>
      <c r="H663" s="25"/>
      <c r="I663" s="364"/>
      <c r="J663" s="83"/>
      <c r="K663" s="287"/>
    </row>
    <row r="664" spans="1:11" s="38" customFormat="1" ht="129" customHeight="1" x14ac:dyDescent="0.25">
      <c r="A664" s="10">
        <v>209</v>
      </c>
      <c r="B664" s="18" t="s">
        <v>273</v>
      </c>
      <c r="C664" s="17" t="s">
        <v>92</v>
      </c>
      <c r="D664" s="17" t="s">
        <v>16</v>
      </c>
      <c r="E664" s="33">
        <v>2953</v>
      </c>
      <c r="F664" s="33">
        <v>2953</v>
      </c>
      <c r="G664" s="30">
        <f t="shared" si="34"/>
        <v>100</v>
      </c>
      <c r="H664" s="27">
        <v>100</v>
      </c>
      <c r="I664" s="104"/>
      <c r="J664" s="64" t="s">
        <v>351</v>
      </c>
      <c r="K664" s="53"/>
    </row>
    <row r="665" spans="1:11" s="345" customFormat="1" ht="17.25" customHeight="1" x14ac:dyDescent="0.25">
      <c r="A665" s="277"/>
      <c r="B665" s="24" t="s">
        <v>13</v>
      </c>
      <c r="C665" s="22"/>
      <c r="D665" s="22"/>
      <c r="E665" s="35">
        <v>2953</v>
      </c>
      <c r="F665" s="35">
        <v>2953</v>
      </c>
      <c r="G665" s="269">
        <f t="shared" si="34"/>
        <v>100</v>
      </c>
      <c r="H665" s="25"/>
      <c r="I665" s="364"/>
      <c r="J665" s="83"/>
      <c r="K665" s="287"/>
    </row>
    <row r="666" spans="1:11" s="38" customFormat="1" ht="141.75" customHeight="1" x14ac:dyDescent="0.25">
      <c r="A666" s="10">
        <v>210</v>
      </c>
      <c r="B666" s="64" t="s">
        <v>136</v>
      </c>
      <c r="C666" s="17" t="s">
        <v>50</v>
      </c>
      <c r="D666" s="17" t="s">
        <v>16</v>
      </c>
      <c r="E666" s="33">
        <f>E667+E668</f>
        <v>8291</v>
      </c>
      <c r="F666" s="33">
        <f>F667+F668</f>
        <v>8291</v>
      </c>
      <c r="G666" s="30">
        <f t="shared" si="34"/>
        <v>100</v>
      </c>
      <c r="H666" s="27">
        <v>100</v>
      </c>
      <c r="I666" s="104"/>
      <c r="J666" s="64" t="s">
        <v>351</v>
      </c>
      <c r="K666" s="53"/>
    </row>
    <row r="667" spans="1:11" s="38" customFormat="1" ht="18" customHeight="1" x14ac:dyDescent="0.25">
      <c r="A667" s="10"/>
      <c r="B667" s="18" t="s">
        <v>137</v>
      </c>
      <c r="C667" s="17"/>
      <c r="D667" s="17"/>
      <c r="E667" s="33">
        <v>2800</v>
      </c>
      <c r="F667" s="33">
        <v>2800</v>
      </c>
      <c r="G667" s="30">
        <f t="shared" si="34"/>
        <v>100</v>
      </c>
      <c r="H667" s="27"/>
      <c r="I667" s="104"/>
      <c r="J667" s="104"/>
      <c r="K667" s="53"/>
    </row>
    <row r="668" spans="1:11" s="38" customFormat="1" ht="68.25" customHeight="1" x14ac:dyDescent="0.25">
      <c r="A668" s="10"/>
      <c r="B668" s="18" t="s">
        <v>138</v>
      </c>
      <c r="C668" s="110"/>
      <c r="D668" s="110"/>
      <c r="E668" s="33">
        <v>5491</v>
      </c>
      <c r="F668" s="33">
        <v>5491</v>
      </c>
      <c r="G668" s="30">
        <f t="shared" si="34"/>
        <v>100</v>
      </c>
      <c r="H668" s="111"/>
      <c r="I668" s="112"/>
      <c r="J668" s="112"/>
      <c r="K668" s="53"/>
    </row>
    <row r="669" spans="1:11" s="345" customFormat="1" ht="17.25" customHeight="1" x14ac:dyDescent="0.25">
      <c r="A669" s="277"/>
      <c r="B669" s="24" t="s">
        <v>13</v>
      </c>
      <c r="C669" s="371"/>
      <c r="D669" s="371"/>
      <c r="E669" s="35">
        <f>E666</f>
        <v>8291</v>
      </c>
      <c r="F669" s="35">
        <f>F666</f>
        <v>8291</v>
      </c>
      <c r="G669" s="269">
        <f t="shared" si="34"/>
        <v>100</v>
      </c>
      <c r="H669" s="372"/>
      <c r="I669" s="373"/>
      <c r="J669" s="373"/>
      <c r="K669" s="287"/>
    </row>
    <row r="670" spans="1:11" s="38" customFormat="1" ht="17.25" customHeight="1" x14ac:dyDescent="0.25">
      <c r="A670" s="10"/>
      <c r="B670" s="28" t="s">
        <v>54</v>
      </c>
      <c r="C670" s="113"/>
      <c r="D670" s="113"/>
      <c r="E670" s="34">
        <f>E651+E653+E660+E662+E664+E666</f>
        <v>75344</v>
      </c>
      <c r="F670" s="33">
        <f>F651+F653+F660+F662+F664+F666</f>
        <v>75344</v>
      </c>
      <c r="G670" s="30">
        <f t="shared" si="34"/>
        <v>100</v>
      </c>
      <c r="H670" s="114"/>
      <c r="I670" s="115"/>
      <c r="J670" s="115"/>
      <c r="K670" s="53"/>
    </row>
    <row r="671" spans="1:11" s="345" customFormat="1" ht="29.25" customHeight="1" x14ac:dyDescent="0.25">
      <c r="A671" s="277"/>
      <c r="B671" s="24" t="s">
        <v>13</v>
      </c>
      <c r="C671" s="374"/>
      <c r="D671" s="374"/>
      <c r="E671" s="35">
        <f>E652+E659+E661+E663+E665+E669</f>
        <v>75344</v>
      </c>
      <c r="F671" s="35">
        <f>F652+F659+F661+F663+F665+F669</f>
        <v>75344</v>
      </c>
      <c r="G671" s="269">
        <f t="shared" si="34"/>
        <v>100</v>
      </c>
      <c r="H671" s="375"/>
      <c r="I671" s="376"/>
      <c r="J671" s="376"/>
      <c r="K671" s="287"/>
    </row>
    <row r="672" spans="1:11" ht="17.25" customHeight="1" x14ac:dyDescent="0.25">
      <c r="A672" s="10"/>
      <c r="B672" s="31" t="s">
        <v>73</v>
      </c>
      <c r="C672" s="113"/>
      <c r="D672" s="113"/>
      <c r="E672" s="34">
        <f>E673+E674+E675</f>
        <v>2214917</v>
      </c>
      <c r="F672" s="34">
        <f>F673+F674+F675</f>
        <v>2633485.1900000004</v>
      </c>
      <c r="G672" s="43">
        <f t="shared" si="34"/>
        <v>118.89769187739316</v>
      </c>
      <c r="H672" s="114"/>
      <c r="I672" s="115"/>
      <c r="J672" s="116"/>
      <c r="K672" s="14"/>
    </row>
    <row r="673" spans="1:11" s="263" customFormat="1" ht="17.25" customHeight="1" x14ac:dyDescent="0.25">
      <c r="A673" s="277"/>
      <c r="B673" s="32" t="s">
        <v>13</v>
      </c>
      <c r="C673" s="374"/>
      <c r="D673" s="374"/>
      <c r="E673" s="35">
        <f>E526+E542+E551+E563+E576+E581+E588+E593+E614+E633+E638+E671</f>
        <v>1124817</v>
      </c>
      <c r="F673" s="35">
        <f>F526+F542+F551+F563+F576+F581+F588+F593+F614+F633+F638+F671</f>
        <v>1118752.3500000001</v>
      </c>
      <c r="G673" s="269">
        <f t="shared" si="34"/>
        <v>99.460832295386723</v>
      </c>
      <c r="H673" s="375"/>
      <c r="I673" s="376"/>
      <c r="J673" s="376"/>
      <c r="K673" s="279"/>
    </row>
    <row r="674" spans="1:11" s="263" customFormat="1" ht="19.5" customHeight="1" x14ac:dyDescent="0.25">
      <c r="A674" s="277"/>
      <c r="B674" s="32" t="s">
        <v>144</v>
      </c>
      <c r="C674" s="374"/>
      <c r="D674" s="374"/>
      <c r="E674" s="35">
        <f>E649</f>
        <v>1068600</v>
      </c>
      <c r="F674" s="35">
        <f>F649</f>
        <v>1493232.84</v>
      </c>
      <c r="G674" s="269">
        <f t="shared" si="34"/>
        <v>139.73730488489613</v>
      </c>
      <c r="H674" s="375"/>
      <c r="I674" s="376"/>
      <c r="J674" s="376"/>
      <c r="K674" s="279"/>
    </row>
    <row r="675" spans="1:11" s="263" customFormat="1" ht="34.5" customHeight="1" x14ac:dyDescent="0.25">
      <c r="A675" s="277"/>
      <c r="B675" s="79" t="s">
        <v>139</v>
      </c>
      <c r="C675" s="374"/>
      <c r="D675" s="374"/>
      <c r="E675" s="35">
        <f>E527+E615</f>
        <v>21500</v>
      </c>
      <c r="F675" s="35">
        <f>F527+F615</f>
        <v>21500</v>
      </c>
      <c r="G675" s="269">
        <f t="shared" si="34"/>
        <v>100</v>
      </c>
      <c r="H675" s="375"/>
      <c r="I675" s="376"/>
      <c r="J675" s="376"/>
      <c r="K675" s="279"/>
    </row>
    <row r="676" spans="1:11" ht="17.25" customHeight="1" x14ac:dyDescent="0.25">
      <c r="A676" s="10"/>
      <c r="B676" s="32"/>
      <c r="C676" s="12"/>
      <c r="D676" s="12"/>
      <c r="E676" s="12"/>
      <c r="F676" s="12"/>
      <c r="G676" s="12"/>
      <c r="H676" s="13"/>
      <c r="I676" s="14"/>
      <c r="J676" s="14"/>
      <c r="K676" s="14"/>
    </row>
    <row r="677" spans="1:11" ht="40.5" customHeight="1" x14ac:dyDescent="0.25">
      <c r="A677" s="639" t="s">
        <v>308</v>
      </c>
      <c r="B677" s="639"/>
      <c r="C677" s="639"/>
      <c r="D677" s="639"/>
      <c r="E677" s="639"/>
      <c r="F677" s="639"/>
      <c r="G677" s="639"/>
      <c r="H677" s="639"/>
      <c r="I677" s="639"/>
      <c r="J677" s="639"/>
      <c r="K677" s="639"/>
    </row>
    <row r="678" spans="1:11" ht="35.25" customHeight="1" x14ac:dyDescent="0.25">
      <c r="A678" s="638" t="s">
        <v>309</v>
      </c>
      <c r="B678" s="638"/>
      <c r="C678" s="638"/>
      <c r="D678" s="638"/>
      <c r="E678" s="638"/>
      <c r="F678" s="638"/>
      <c r="G678" s="638"/>
      <c r="H678" s="638"/>
      <c r="I678" s="638"/>
      <c r="J678" s="638"/>
      <c r="K678" s="638"/>
    </row>
    <row r="679" spans="1:11" ht="84" customHeight="1" x14ac:dyDescent="0.25">
      <c r="A679" s="10">
        <v>211</v>
      </c>
      <c r="B679" s="18" t="s">
        <v>40</v>
      </c>
      <c r="C679" s="17" t="s">
        <v>14</v>
      </c>
      <c r="D679" s="17" t="s">
        <v>16</v>
      </c>
      <c r="E679" s="20">
        <v>3470462</v>
      </c>
      <c r="F679" s="33">
        <v>3223288.25</v>
      </c>
      <c r="G679" s="20">
        <f t="shared" ref="G679:G742" si="36">F679/E679*100</f>
        <v>92.877785436060094</v>
      </c>
      <c r="H679" s="54">
        <v>100</v>
      </c>
      <c r="I679" s="14"/>
      <c r="J679" s="23" t="s">
        <v>351</v>
      </c>
      <c r="K679" s="14"/>
    </row>
    <row r="680" spans="1:11" s="263" customFormat="1" ht="17.25" customHeight="1" x14ac:dyDescent="0.25">
      <c r="A680" s="277"/>
      <c r="B680" s="24" t="s">
        <v>13</v>
      </c>
      <c r="C680" s="278"/>
      <c r="D680" s="278"/>
      <c r="E680" s="117">
        <v>3470462</v>
      </c>
      <c r="F680" s="35">
        <v>3223288.25</v>
      </c>
      <c r="G680" s="117">
        <f t="shared" si="36"/>
        <v>92.877785436060094</v>
      </c>
      <c r="H680" s="280"/>
      <c r="I680" s="279"/>
      <c r="J680" s="279"/>
      <c r="K680" s="279"/>
    </row>
    <row r="681" spans="1:11" ht="144.75" customHeight="1" x14ac:dyDescent="0.25">
      <c r="A681" s="10">
        <v>212</v>
      </c>
      <c r="B681" s="18" t="s">
        <v>310</v>
      </c>
      <c r="C681" s="17" t="s">
        <v>14</v>
      </c>
      <c r="D681" s="17" t="s">
        <v>16</v>
      </c>
      <c r="E681" s="20">
        <v>209302</v>
      </c>
      <c r="F681" s="33">
        <v>194802</v>
      </c>
      <c r="G681" s="20">
        <f t="shared" si="36"/>
        <v>93.072211445662248</v>
      </c>
      <c r="H681" s="54">
        <v>100</v>
      </c>
      <c r="I681" s="14"/>
      <c r="J681" s="23" t="s">
        <v>351</v>
      </c>
      <c r="K681" s="14"/>
    </row>
    <row r="682" spans="1:11" s="263" customFormat="1" ht="17.25" customHeight="1" x14ac:dyDescent="0.25">
      <c r="A682" s="277"/>
      <c r="B682" s="24" t="s">
        <v>13</v>
      </c>
      <c r="C682" s="278"/>
      <c r="D682" s="278"/>
      <c r="E682" s="117">
        <v>209302</v>
      </c>
      <c r="F682" s="35">
        <v>194802</v>
      </c>
      <c r="G682" s="117">
        <f t="shared" si="36"/>
        <v>93.072211445662248</v>
      </c>
      <c r="H682" s="280"/>
      <c r="I682" s="279"/>
      <c r="J682" s="279"/>
      <c r="K682" s="279"/>
    </row>
    <row r="683" spans="1:11" ht="78" customHeight="1" x14ac:dyDescent="0.25">
      <c r="A683" s="10">
        <v>213</v>
      </c>
      <c r="B683" s="18" t="s">
        <v>41</v>
      </c>
      <c r="C683" s="17" t="s">
        <v>14</v>
      </c>
      <c r="D683" s="17" t="s">
        <v>16</v>
      </c>
      <c r="E683" s="20">
        <v>146191</v>
      </c>
      <c r="F683" s="33">
        <v>117966.91</v>
      </c>
      <c r="G683" s="20">
        <f t="shared" si="36"/>
        <v>80.693688393950382</v>
      </c>
      <c r="H683" s="54">
        <v>100</v>
      </c>
      <c r="I683" s="14"/>
      <c r="J683" s="23" t="s">
        <v>351</v>
      </c>
      <c r="K683" s="14"/>
    </row>
    <row r="684" spans="1:11" s="263" customFormat="1" ht="17.25" customHeight="1" x14ac:dyDescent="0.25">
      <c r="A684" s="277"/>
      <c r="B684" s="24" t="s">
        <v>13</v>
      </c>
      <c r="C684" s="278"/>
      <c r="D684" s="278"/>
      <c r="E684" s="117">
        <v>146191</v>
      </c>
      <c r="F684" s="35">
        <v>117966.91</v>
      </c>
      <c r="G684" s="117">
        <f t="shared" si="36"/>
        <v>80.693688393950382</v>
      </c>
      <c r="H684" s="280"/>
      <c r="I684" s="279"/>
      <c r="J684" s="279"/>
      <c r="K684" s="279"/>
    </row>
    <row r="685" spans="1:11" ht="51.75" customHeight="1" x14ac:dyDescent="0.25">
      <c r="A685" s="10">
        <v>214</v>
      </c>
      <c r="B685" s="18" t="s">
        <v>42</v>
      </c>
      <c r="C685" s="17" t="s">
        <v>14</v>
      </c>
      <c r="D685" s="17" t="s">
        <v>16</v>
      </c>
      <c r="E685" s="20">
        <v>10304</v>
      </c>
      <c r="F685" s="33">
        <v>3883.73</v>
      </c>
      <c r="G685" s="20">
        <f t="shared" si="36"/>
        <v>37.691479037267079</v>
      </c>
      <c r="H685" s="54">
        <v>100</v>
      </c>
      <c r="I685" s="14"/>
      <c r="J685" s="23" t="s">
        <v>351</v>
      </c>
      <c r="K685" s="14"/>
    </row>
    <row r="686" spans="1:11" s="263" customFormat="1" ht="17.25" customHeight="1" x14ac:dyDescent="0.25">
      <c r="A686" s="277"/>
      <c r="B686" s="24" t="s">
        <v>13</v>
      </c>
      <c r="C686" s="278"/>
      <c r="D686" s="278"/>
      <c r="E686" s="117">
        <v>10304</v>
      </c>
      <c r="F686" s="35">
        <v>3883.73</v>
      </c>
      <c r="G686" s="117">
        <f t="shared" si="36"/>
        <v>37.691479037267079</v>
      </c>
      <c r="H686" s="280"/>
      <c r="I686" s="279"/>
      <c r="J686" s="279"/>
      <c r="K686" s="279"/>
    </row>
    <row r="687" spans="1:11" ht="66.75" customHeight="1" x14ac:dyDescent="0.25">
      <c r="A687" s="10">
        <v>215</v>
      </c>
      <c r="B687" s="18" t="s">
        <v>43</v>
      </c>
      <c r="C687" s="17" t="s">
        <v>26</v>
      </c>
      <c r="D687" s="17" t="s">
        <v>280</v>
      </c>
      <c r="E687" s="377">
        <f>E689+E690+E691+E692+E693+E694+E695</f>
        <v>13915559.300000001</v>
      </c>
      <c r="F687" s="377">
        <f>F689+F690+F691+F692+F693+F694+F695</f>
        <v>11813541.99</v>
      </c>
      <c r="G687" s="20">
        <f>F687/E687*100</f>
        <v>84.894482034940552</v>
      </c>
      <c r="H687" s="54">
        <v>100</v>
      </c>
      <c r="I687" s="14"/>
      <c r="J687" s="23" t="s">
        <v>555</v>
      </c>
      <c r="K687" s="14"/>
    </row>
    <row r="688" spans="1:11" s="263" customFormat="1" ht="15" customHeight="1" x14ac:dyDescent="0.25">
      <c r="A688" s="277"/>
      <c r="B688" s="24" t="s">
        <v>312</v>
      </c>
      <c r="C688" s="278"/>
      <c r="D688" s="278"/>
      <c r="E688" s="378">
        <f>E689+E690+E691+E692+E693+E694+E695</f>
        <v>13915559.300000001</v>
      </c>
      <c r="F688" s="378">
        <f>F689+F690+F691+F692+F693+F694+F695</f>
        <v>11813541.99</v>
      </c>
      <c r="G688" s="117">
        <f>F688/E688*100</f>
        <v>84.894482034940552</v>
      </c>
      <c r="H688" s="280"/>
      <c r="I688" s="279"/>
      <c r="J688" s="279"/>
      <c r="K688" s="279"/>
    </row>
    <row r="689" spans="1:11" ht="18" customHeight="1" x14ac:dyDescent="0.25">
      <c r="A689" s="10"/>
      <c r="B689" s="119" t="s">
        <v>28</v>
      </c>
      <c r="C689" s="12"/>
      <c r="D689" s="12"/>
      <c r="E689" s="33">
        <f>E698+E707+E716+E735+E740+E748+E757+E763</f>
        <v>1017267</v>
      </c>
      <c r="F689" s="33">
        <f>F698+F707+F716+F735+F740+F748+F757+F763</f>
        <v>710395.22</v>
      </c>
      <c r="G689" s="20">
        <f t="shared" si="36"/>
        <v>69.833703442655661</v>
      </c>
      <c r="H689" s="13"/>
      <c r="I689" s="14"/>
      <c r="J689" s="14"/>
      <c r="K689" s="14"/>
    </row>
    <row r="690" spans="1:11" ht="18.75" customHeight="1" x14ac:dyDescent="0.25">
      <c r="A690" s="10"/>
      <c r="B690" s="119" t="s">
        <v>29</v>
      </c>
      <c r="C690" s="12"/>
      <c r="D690" s="12"/>
      <c r="E690" s="33">
        <f>E699+E708+E717+E724+E736+E741+E749+E764</f>
        <v>316759</v>
      </c>
      <c r="F690" s="33">
        <f>F699+F708+F717+F724+F736+F741+F749+F764</f>
        <v>471679.17999999993</v>
      </c>
      <c r="G690" s="20">
        <f t="shared" si="36"/>
        <v>148.9079015907993</v>
      </c>
      <c r="H690" s="13"/>
      <c r="I690" s="14"/>
      <c r="J690" s="14"/>
      <c r="K690" s="14"/>
    </row>
    <row r="691" spans="1:11" ht="17.25" customHeight="1" x14ac:dyDescent="0.25">
      <c r="A691" s="10"/>
      <c r="B691" s="119" t="s">
        <v>30</v>
      </c>
      <c r="C691" s="12"/>
      <c r="D691" s="12"/>
      <c r="E691" s="33">
        <f>E700+E709+E750+E765</f>
        <v>1693509</v>
      </c>
      <c r="F691" s="33">
        <f>F700+F709+F750+F765</f>
        <v>1490716.23</v>
      </c>
      <c r="G691" s="20">
        <f t="shared" si="36"/>
        <v>88.025291273917048</v>
      </c>
      <c r="H691" s="13"/>
      <c r="I691" s="14"/>
      <c r="J691" s="14"/>
      <c r="K691" s="14"/>
    </row>
    <row r="692" spans="1:11" ht="19.5" customHeight="1" x14ac:dyDescent="0.25">
      <c r="A692" s="10"/>
      <c r="B692" s="119" t="s">
        <v>31</v>
      </c>
      <c r="C692" s="12"/>
      <c r="D692" s="12"/>
      <c r="E692" s="33">
        <f>E701+E710+E718+E742+E751+E766</f>
        <v>1328140.3</v>
      </c>
      <c r="F692" s="33">
        <f>F701+F710+F718+F742+F751+F766</f>
        <v>990516.33</v>
      </c>
      <c r="G692" s="20">
        <f t="shared" si="36"/>
        <v>74.579193930038855</v>
      </c>
      <c r="H692" s="13"/>
      <c r="I692" s="14"/>
      <c r="J692" s="14"/>
      <c r="K692" s="14"/>
    </row>
    <row r="693" spans="1:11" ht="19.5" customHeight="1" x14ac:dyDescent="0.25">
      <c r="A693" s="10"/>
      <c r="B693" s="119" t="s">
        <v>32</v>
      </c>
      <c r="C693" s="12"/>
      <c r="D693" s="12"/>
      <c r="E693" s="33">
        <f>E702+E711+E719+E728+E730+E737+E743+E752+E767</f>
        <v>1913386</v>
      </c>
      <c r="F693" s="33">
        <f>F702+F711+F719+F728+F730+F737+F743+F752+F767</f>
        <v>2022070.6300000001</v>
      </c>
      <c r="G693" s="20">
        <f t="shared" si="36"/>
        <v>105.68022500425947</v>
      </c>
      <c r="H693" s="13"/>
      <c r="I693" s="14"/>
      <c r="J693" s="14"/>
      <c r="K693" s="14"/>
    </row>
    <row r="694" spans="1:11" ht="21" customHeight="1" x14ac:dyDescent="0.25">
      <c r="A694" s="10"/>
      <c r="B694" s="119" t="s">
        <v>33</v>
      </c>
      <c r="C694" s="12"/>
      <c r="D694" s="12"/>
      <c r="E694" s="33">
        <f>E703+E712+E720+E744+E753+E768</f>
        <v>290919</v>
      </c>
      <c r="F694" s="33">
        <f>F703+F712+F720+F744+F753+F768</f>
        <v>377283.33</v>
      </c>
      <c r="G694" s="20">
        <f t="shared" si="36"/>
        <v>129.68672723335362</v>
      </c>
      <c r="H694" s="13"/>
      <c r="I694" s="14"/>
      <c r="J694" s="14"/>
      <c r="K694" s="14"/>
    </row>
    <row r="695" spans="1:11" ht="21.75" customHeight="1" x14ac:dyDescent="0.25">
      <c r="A695" s="10"/>
      <c r="B695" s="119" t="s">
        <v>34</v>
      </c>
      <c r="C695" s="12"/>
      <c r="D695" s="12"/>
      <c r="E695" s="33">
        <f>E704+E713+E721+E725+E729+E745+E754+E760</f>
        <v>7355579</v>
      </c>
      <c r="F695" s="33">
        <f>F704+F713+F721+F725+F729+F745+F754+F760</f>
        <v>5750881.0700000003</v>
      </c>
      <c r="G695" s="20">
        <f t="shared" si="36"/>
        <v>78.183934534589326</v>
      </c>
      <c r="H695" s="13"/>
      <c r="I695" s="14"/>
      <c r="J695" s="14"/>
      <c r="K695" s="14"/>
    </row>
    <row r="696" spans="1:11" ht="51" customHeight="1" x14ac:dyDescent="0.25">
      <c r="A696" s="10" t="s">
        <v>556</v>
      </c>
      <c r="B696" s="18" t="s">
        <v>311</v>
      </c>
      <c r="C696" s="17" t="s">
        <v>26</v>
      </c>
      <c r="D696" s="17" t="s">
        <v>280</v>
      </c>
      <c r="E696" s="377">
        <f>E697</f>
        <v>6545350.9500000002</v>
      </c>
      <c r="F696" s="377">
        <f>F697</f>
        <v>4193676.24</v>
      </c>
      <c r="G696" s="20">
        <f t="shared" si="36"/>
        <v>64.071067724794801</v>
      </c>
      <c r="H696" s="54">
        <v>100</v>
      </c>
      <c r="I696" s="14"/>
      <c r="J696" s="23" t="s">
        <v>555</v>
      </c>
      <c r="K696" s="14"/>
    </row>
    <row r="697" spans="1:11" s="263" customFormat="1" ht="20.25" customHeight="1" x14ac:dyDescent="0.25">
      <c r="A697" s="277"/>
      <c r="B697" s="24" t="s">
        <v>312</v>
      </c>
      <c r="C697" s="278"/>
      <c r="D697" s="278"/>
      <c r="E697" s="378">
        <f>E698+E699+E700+E701+E702+E703+E704</f>
        <v>6545350.9500000002</v>
      </c>
      <c r="F697" s="378">
        <f>F698+F699+F700+F701+F702+F703+F704</f>
        <v>4193676.24</v>
      </c>
      <c r="G697" s="117">
        <f t="shared" si="36"/>
        <v>64.071067724794801</v>
      </c>
      <c r="H697" s="280"/>
      <c r="I697" s="279"/>
      <c r="J697" s="279"/>
      <c r="K697" s="279"/>
    </row>
    <row r="698" spans="1:11" ht="21.75" customHeight="1" x14ac:dyDescent="0.25">
      <c r="A698" s="10"/>
      <c r="B698" s="119" t="s">
        <v>28</v>
      </c>
      <c r="C698" s="12"/>
      <c r="D698" s="12"/>
      <c r="E698" s="377">
        <v>210000</v>
      </c>
      <c r="F698" s="33">
        <v>24383.5</v>
      </c>
      <c r="G698" s="20">
        <f t="shared" si="36"/>
        <v>11.611190476190476</v>
      </c>
      <c r="H698" s="54"/>
      <c r="I698" s="14"/>
      <c r="J698" s="14"/>
      <c r="K698" s="14"/>
    </row>
    <row r="699" spans="1:11" ht="21.75" customHeight="1" x14ac:dyDescent="0.25">
      <c r="A699" s="10"/>
      <c r="B699" s="119" t="s">
        <v>29</v>
      </c>
      <c r="C699" s="12"/>
      <c r="D699" s="12"/>
      <c r="E699" s="377">
        <v>27176</v>
      </c>
      <c r="F699" s="33">
        <v>26767</v>
      </c>
      <c r="G699" s="20">
        <f t="shared" si="36"/>
        <v>98.494995584339122</v>
      </c>
      <c r="H699" s="54"/>
      <c r="I699" s="14"/>
      <c r="J699" s="14"/>
      <c r="K699" s="14"/>
    </row>
    <row r="700" spans="1:11" ht="19.5" customHeight="1" x14ac:dyDescent="0.25">
      <c r="A700" s="10"/>
      <c r="B700" s="119" t="s">
        <v>30</v>
      </c>
      <c r="C700" s="12"/>
      <c r="D700" s="12"/>
      <c r="E700" s="377">
        <v>800000</v>
      </c>
      <c r="F700" s="33">
        <v>695052.14</v>
      </c>
      <c r="G700" s="20">
        <f t="shared" si="36"/>
        <v>86.881517500000001</v>
      </c>
      <c r="H700" s="54"/>
      <c r="I700" s="23"/>
      <c r="J700" s="14"/>
      <c r="K700" s="14"/>
    </row>
    <row r="701" spans="1:11" ht="20.25" customHeight="1" x14ac:dyDescent="0.25">
      <c r="A701" s="10"/>
      <c r="B701" s="119" t="s">
        <v>31</v>
      </c>
      <c r="C701" s="12"/>
      <c r="D701" s="12"/>
      <c r="E701" s="377">
        <v>82600</v>
      </c>
      <c r="F701" s="33">
        <v>51687.98</v>
      </c>
      <c r="G701" s="20">
        <f t="shared" si="36"/>
        <v>62.57624697336562</v>
      </c>
      <c r="H701" s="54"/>
      <c r="I701" s="14"/>
      <c r="J701" s="14"/>
      <c r="K701" s="14"/>
    </row>
    <row r="702" spans="1:11" ht="17.25" customHeight="1" x14ac:dyDescent="0.25">
      <c r="A702" s="10"/>
      <c r="B702" s="119" t="s">
        <v>32</v>
      </c>
      <c r="C702" s="12"/>
      <c r="D702" s="12"/>
      <c r="E702" s="377">
        <v>21000</v>
      </c>
      <c r="F702" s="33">
        <v>14530</v>
      </c>
      <c r="G702" s="20">
        <f t="shared" si="36"/>
        <v>69.19047619047619</v>
      </c>
      <c r="H702" s="54"/>
      <c r="I702" s="14"/>
      <c r="J702" s="14"/>
      <c r="K702" s="14"/>
    </row>
    <row r="703" spans="1:11" ht="18.75" customHeight="1" x14ac:dyDescent="0.25">
      <c r="A703" s="10"/>
      <c r="B703" s="119" t="s">
        <v>33</v>
      </c>
      <c r="C703" s="12"/>
      <c r="D703" s="12"/>
      <c r="E703" s="377">
        <v>0</v>
      </c>
      <c r="F703" s="33">
        <v>3759.64</v>
      </c>
      <c r="G703" s="20">
        <v>0</v>
      </c>
      <c r="H703" s="54"/>
      <c r="I703" s="14"/>
      <c r="J703" s="14"/>
      <c r="K703" s="14"/>
    </row>
    <row r="704" spans="1:11" ht="49.5" customHeight="1" x14ac:dyDescent="0.25">
      <c r="A704" s="10"/>
      <c r="B704" s="119" t="s">
        <v>34</v>
      </c>
      <c r="C704" s="12"/>
      <c r="D704" s="12"/>
      <c r="E704" s="377">
        <v>5404574.9500000002</v>
      </c>
      <c r="F704" s="33">
        <v>3377495.98</v>
      </c>
      <c r="G704" s="20">
        <f t="shared" si="36"/>
        <v>62.493276737701642</v>
      </c>
      <c r="H704" s="54"/>
      <c r="I704" s="23"/>
      <c r="J704" s="14"/>
      <c r="K704" s="14"/>
    </row>
    <row r="705" spans="1:11" ht="48.75" customHeight="1" x14ac:dyDescent="0.25">
      <c r="A705" s="10" t="s">
        <v>557</v>
      </c>
      <c r="B705" s="18" t="s">
        <v>313</v>
      </c>
      <c r="C705" s="17" t="s">
        <v>26</v>
      </c>
      <c r="D705" s="17" t="s">
        <v>280</v>
      </c>
      <c r="E705" s="377">
        <f>E706</f>
        <v>2773265.3</v>
      </c>
      <c r="F705" s="377">
        <f>F706</f>
        <v>2313617.39</v>
      </c>
      <c r="G705" s="20">
        <f t="shared" si="36"/>
        <v>83.425750504288217</v>
      </c>
      <c r="H705" s="54">
        <v>100</v>
      </c>
      <c r="I705" s="14"/>
      <c r="J705" s="23" t="s">
        <v>555</v>
      </c>
      <c r="K705" s="14"/>
    </row>
    <row r="706" spans="1:11" ht="21.75" customHeight="1" x14ac:dyDescent="0.25">
      <c r="A706" s="10"/>
      <c r="B706" s="24" t="s">
        <v>312</v>
      </c>
      <c r="C706" s="12"/>
      <c r="D706" s="12"/>
      <c r="E706" s="378">
        <f>E709+E710+E711+E712+E713</f>
        <v>2773265.3</v>
      </c>
      <c r="F706" s="378">
        <f>F707+F708+F709+F710+F711+F712+F713</f>
        <v>2313617.39</v>
      </c>
      <c r="G706" s="117">
        <f t="shared" si="36"/>
        <v>83.425750504288217</v>
      </c>
      <c r="H706" s="13"/>
      <c r="I706" s="14"/>
      <c r="J706" s="14"/>
      <c r="K706" s="14"/>
    </row>
    <row r="707" spans="1:11" ht="21.75" customHeight="1" x14ac:dyDescent="0.25">
      <c r="A707" s="10"/>
      <c r="B707" s="119" t="s">
        <v>28</v>
      </c>
      <c r="C707" s="12"/>
      <c r="D707" s="12"/>
      <c r="E707" s="378"/>
      <c r="F707" s="377">
        <v>11102.5</v>
      </c>
      <c r="G707" s="117"/>
      <c r="H707" s="54"/>
      <c r="I707" s="14"/>
      <c r="J707" s="14"/>
      <c r="K707" s="14"/>
    </row>
    <row r="708" spans="1:11" ht="21.75" customHeight="1" x14ac:dyDescent="0.25">
      <c r="A708" s="10"/>
      <c r="B708" s="119" t="s">
        <v>29</v>
      </c>
      <c r="C708" s="12"/>
      <c r="D708" s="12"/>
      <c r="E708" s="378"/>
      <c r="F708" s="377">
        <v>37017</v>
      </c>
      <c r="G708" s="117"/>
      <c r="H708" s="54"/>
      <c r="I708" s="14"/>
      <c r="J708" s="14"/>
      <c r="K708" s="14"/>
    </row>
    <row r="709" spans="1:11" ht="21.75" customHeight="1" x14ac:dyDescent="0.25">
      <c r="A709" s="10"/>
      <c r="B709" s="119" t="s">
        <v>30</v>
      </c>
      <c r="C709" s="12"/>
      <c r="D709" s="12"/>
      <c r="E709" s="377">
        <v>783130</v>
      </c>
      <c r="F709" s="33">
        <v>681541.82</v>
      </c>
      <c r="G709" s="20">
        <f t="shared" si="36"/>
        <v>87.027928951770448</v>
      </c>
      <c r="H709" s="54"/>
      <c r="I709" s="14"/>
      <c r="J709" s="14"/>
      <c r="K709" s="14"/>
    </row>
    <row r="710" spans="1:11" ht="31.5" customHeight="1" x14ac:dyDescent="0.25">
      <c r="A710" s="10"/>
      <c r="B710" s="119" t="s">
        <v>31</v>
      </c>
      <c r="C710" s="12"/>
      <c r="D710" s="12"/>
      <c r="E710" s="377">
        <v>836790.3</v>
      </c>
      <c r="F710" s="33">
        <v>294418.56</v>
      </c>
      <c r="G710" s="20">
        <f t="shared" si="36"/>
        <v>35.18427018095214</v>
      </c>
      <c r="H710" s="54"/>
      <c r="I710" s="23" t="s">
        <v>558</v>
      </c>
      <c r="J710" s="14"/>
      <c r="K710" s="14"/>
    </row>
    <row r="711" spans="1:11" ht="19.5" customHeight="1" x14ac:dyDescent="0.25">
      <c r="A711" s="10"/>
      <c r="B711" s="119" t="s">
        <v>32</v>
      </c>
      <c r="C711" s="12"/>
      <c r="D711" s="12"/>
      <c r="E711" s="377">
        <v>205416</v>
      </c>
      <c r="F711" s="33">
        <v>172542.89</v>
      </c>
      <c r="G711" s="20">
        <f t="shared" si="36"/>
        <v>83.996811348677809</v>
      </c>
      <c r="H711" s="54"/>
      <c r="I711" s="14"/>
      <c r="J711" s="14"/>
      <c r="K711" s="14"/>
    </row>
    <row r="712" spans="1:11" ht="18.75" customHeight="1" x14ac:dyDescent="0.25">
      <c r="A712" s="10"/>
      <c r="B712" s="119" t="s">
        <v>33</v>
      </c>
      <c r="C712" s="12"/>
      <c r="D712" s="12"/>
      <c r="E712" s="377">
        <v>96949</v>
      </c>
      <c r="F712" s="33">
        <v>92076.5</v>
      </c>
      <c r="G712" s="20">
        <v>0</v>
      </c>
      <c r="H712" s="54"/>
      <c r="I712" s="14"/>
      <c r="J712" s="14"/>
      <c r="K712" s="14"/>
    </row>
    <row r="713" spans="1:11" ht="19.5" customHeight="1" x14ac:dyDescent="0.25">
      <c r="A713" s="10"/>
      <c r="B713" s="119" t="s">
        <v>34</v>
      </c>
      <c r="C713" s="12"/>
      <c r="D713" s="12"/>
      <c r="E713" s="377">
        <v>850980</v>
      </c>
      <c r="F713" s="33">
        <v>1024918.12</v>
      </c>
      <c r="G713" s="20">
        <f t="shared" si="36"/>
        <v>120.43974241462784</v>
      </c>
      <c r="H713" s="54"/>
      <c r="I713" s="14"/>
      <c r="J713" s="14"/>
      <c r="K713" s="14"/>
    </row>
    <row r="714" spans="1:11" ht="36" customHeight="1" x14ac:dyDescent="0.25">
      <c r="A714" s="10" t="s">
        <v>559</v>
      </c>
      <c r="B714" s="18" t="s">
        <v>314</v>
      </c>
      <c r="C714" s="17" t="s">
        <v>26</v>
      </c>
      <c r="D714" s="17" t="s">
        <v>280</v>
      </c>
      <c r="E714" s="377">
        <f>E715</f>
        <v>824943.4</v>
      </c>
      <c r="F714" s="377">
        <f>F715</f>
        <v>1081713.17</v>
      </c>
      <c r="G714" s="20">
        <f t="shared" si="36"/>
        <v>131.12574389952084</v>
      </c>
      <c r="H714" s="54">
        <v>100</v>
      </c>
      <c r="I714" s="14"/>
      <c r="J714" s="23" t="s">
        <v>555</v>
      </c>
      <c r="K714" s="14"/>
    </row>
    <row r="715" spans="1:11" ht="21.75" customHeight="1" x14ac:dyDescent="0.25">
      <c r="A715" s="10"/>
      <c r="B715" s="24" t="s">
        <v>312</v>
      </c>
      <c r="C715" s="12"/>
      <c r="D715" s="12"/>
      <c r="E715" s="378">
        <f>E716+E717+E718+E719+E720+E721</f>
        <v>824943.4</v>
      </c>
      <c r="F715" s="378">
        <f>F716+F717+F718+F719+F720+F721</f>
        <v>1081713.17</v>
      </c>
      <c r="G715" s="117">
        <f t="shared" si="36"/>
        <v>131.12574389952084</v>
      </c>
      <c r="H715" s="13"/>
      <c r="I715" s="14"/>
      <c r="J715" s="14"/>
      <c r="K715" s="14"/>
    </row>
    <row r="716" spans="1:11" ht="21.75" customHeight="1" x14ac:dyDescent="0.25">
      <c r="A716" s="10"/>
      <c r="B716" s="119" t="s">
        <v>28</v>
      </c>
      <c r="C716" s="12"/>
      <c r="D716" s="12"/>
      <c r="E716" s="377">
        <v>1000</v>
      </c>
      <c r="F716" s="33">
        <v>999</v>
      </c>
      <c r="G716" s="20">
        <f t="shared" si="36"/>
        <v>99.9</v>
      </c>
      <c r="H716" s="54"/>
      <c r="I716" s="14"/>
      <c r="J716" s="14"/>
      <c r="K716" s="14"/>
    </row>
    <row r="717" spans="1:11" ht="21.75" customHeight="1" x14ac:dyDescent="0.25">
      <c r="A717" s="10"/>
      <c r="B717" s="119" t="s">
        <v>29</v>
      </c>
      <c r="C717" s="12"/>
      <c r="D717" s="12"/>
      <c r="E717" s="377">
        <v>1200</v>
      </c>
      <c r="F717" s="33">
        <v>9992.16</v>
      </c>
      <c r="G717" s="20">
        <f t="shared" si="36"/>
        <v>832.68000000000006</v>
      </c>
      <c r="H717" s="54"/>
      <c r="I717" s="14"/>
      <c r="J717" s="14"/>
      <c r="K717" s="14"/>
    </row>
    <row r="718" spans="1:11" ht="21.75" customHeight="1" x14ac:dyDescent="0.25">
      <c r="A718" s="10"/>
      <c r="B718" s="119" t="s">
        <v>31</v>
      </c>
      <c r="C718" s="12"/>
      <c r="D718" s="12"/>
      <c r="E718" s="377">
        <v>50000</v>
      </c>
      <c r="F718" s="33">
        <v>66499.97</v>
      </c>
      <c r="G718" s="20">
        <f t="shared" si="36"/>
        <v>132.99993999999998</v>
      </c>
      <c r="H718" s="54"/>
      <c r="I718" s="14"/>
      <c r="J718" s="14"/>
      <c r="K718" s="14"/>
    </row>
    <row r="719" spans="1:11" ht="21.75" customHeight="1" x14ac:dyDescent="0.25">
      <c r="A719" s="10"/>
      <c r="B719" s="119" t="s">
        <v>32</v>
      </c>
      <c r="C719" s="12"/>
      <c r="D719" s="12"/>
      <c r="E719" s="377">
        <v>73800</v>
      </c>
      <c r="F719" s="33">
        <v>88222</v>
      </c>
      <c r="G719" s="20">
        <f t="shared" si="36"/>
        <v>119.5420054200542</v>
      </c>
      <c r="H719" s="54"/>
      <c r="I719" s="14"/>
      <c r="J719" s="14"/>
      <c r="K719" s="14"/>
    </row>
    <row r="720" spans="1:11" ht="21.75" customHeight="1" x14ac:dyDescent="0.25">
      <c r="A720" s="10"/>
      <c r="B720" s="119" t="s">
        <v>33</v>
      </c>
      <c r="C720" s="12"/>
      <c r="D720" s="12"/>
      <c r="E720" s="377">
        <v>116770</v>
      </c>
      <c r="F720" s="33">
        <v>111223.96</v>
      </c>
      <c r="G720" s="20">
        <f t="shared" si="36"/>
        <v>95.250458165624735</v>
      </c>
      <c r="H720" s="54"/>
      <c r="I720" s="14"/>
      <c r="J720" s="14"/>
      <c r="K720" s="14"/>
    </row>
    <row r="721" spans="1:11" ht="21.75" customHeight="1" x14ac:dyDescent="0.25">
      <c r="A721" s="10"/>
      <c r="B721" s="119" t="s">
        <v>34</v>
      </c>
      <c r="C721" s="12"/>
      <c r="D721" s="12"/>
      <c r="E721" s="377">
        <v>582173.4</v>
      </c>
      <c r="F721" s="33">
        <v>804776.08</v>
      </c>
      <c r="G721" s="20">
        <f t="shared" si="36"/>
        <v>138.23649105232221</v>
      </c>
      <c r="H721" s="54"/>
      <c r="I721" s="14"/>
      <c r="J721" s="14"/>
      <c r="K721" s="14"/>
    </row>
    <row r="722" spans="1:11" ht="70.5" customHeight="1" x14ac:dyDescent="0.25">
      <c r="A722" s="10" t="s">
        <v>560</v>
      </c>
      <c r="B722" s="18" t="s">
        <v>315</v>
      </c>
      <c r="C722" s="17" t="s">
        <v>26</v>
      </c>
      <c r="D722" s="17" t="s">
        <v>280</v>
      </c>
      <c r="E722" s="377">
        <f>E723</f>
        <v>158000</v>
      </c>
      <c r="F722" s="377">
        <f>F723</f>
        <v>307329.93</v>
      </c>
      <c r="G722" s="20">
        <f t="shared" si="36"/>
        <v>194.51261392405064</v>
      </c>
      <c r="H722" s="54">
        <v>100</v>
      </c>
      <c r="I722" s="14"/>
      <c r="J722" s="23" t="s">
        <v>555</v>
      </c>
      <c r="K722" s="14"/>
    </row>
    <row r="723" spans="1:11" ht="21.75" customHeight="1" x14ac:dyDescent="0.25">
      <c r="A723" s="10"/>
      <c r="B723" s="24" t="s">
        <v>312</v>
      </c>
      <c r="C723" s="12"/>
      <c r="D723" s="12"/>
      <c r="E723" s="378">
        <f>E724+E725</f>
        <v>158000</v>
      </c>
      <c r="F723" s="378">
        <f>F724+F725</f>
        <v>307329.93</v>
      </c>
      <c r="G723" s="117">
        <f t="shared" si="36"/>
        <v>194.51261392405064</v>
      </c>
      <c r="H723" s="13"/>
      <c r="I723" s="14"/>
      <c r="J723" s="14"/>
      <c r="K723" s="14"/>
    </row>
    <row r="724" spans="1:11" ht="21.75" customHeight="1" x14ac:dyDescent="0.25">
      <c r="A724" s="10"/>
      <c r="B724" s="119" t="s">
        <v>29</v>
      </c>
      <c r="C724" s="12"/>
      <c r="D724" s="12"/>
      <c r="E724" s="377">
        <v>50000</v>
      </c>
      <c r="F724" s="33">
        <v>199359.2</v>
      </c>
      <c r="G724" s="20">
        <f t="shared" si="36"/>
        <v>398.71840000000003</v>
      </c>
      <c r="H724" s="54"/>
      <c r="I724" s="14"/>
      <c r="J724" s="14"/>
      <c r="K724" s="14"/>
    </row>
    <row r="725" spans="1:11" ht="21.75" customHeight="1" x14ac:dyDescent="0.25">
      <c r="A725" s="10"/>
      <c r="B725" s="119" t="s">
        <v>34</v>
      </c>
      <c r="C725" s="12"/>
      <c r="D725" s="12"/>
      <c r="E725" s="377">
        <v>108000</v>
      </c>
      <c r="F725" s="33">
        <v>107970.73</v>
      </c>
      <c r="G725" s="20">
        <f t="shared" si="36"/>
        <v>99.972898148148147</v>
      </c>
      <c r="H725" s="54"/>
      <c r="I725" s="14"/>
      <c r="J725" s="14"/>
      <c r="K725" s="14"/>
    </row>
    <row r="726" spans="1:11" ht="51.75" customHeight="1" x14ac:dyDescent="0.25">
      <c r="A726" s="10" t="s">
        <v>561</v>
      </c>
      <c r="B726" s="119" t="s">
        <v>316</v>
      </c>
      <c r="C726" s="17" t="s">
        <v>26</v>
      </c>
      <c r="D726" s="17" t="s">
        <v>280</v>
      </c>
      <c r="E726" s="377">
        <f>E727</f>
        <v>1414900</v>
      </c>
      <c r="F726" s="377">
        <f>F727</f>
        <v>1409880.75</v>
      </c>
      <c r="G726" s="20">
        <f t="shared" si="36"/>
        <v>99.64525761537918</v>
      </c>
      <c r="H726" s="54">
        <v>100</v>
      </c>
      <c r="I726" s="14"/>
      <c r="J726" s="23" t="s">
        <v>555</v>
      </c>
      <c r="K726" s="14"/>
    </row>
    <row r="727" spans="1:11" ht="21.75" customHeight="1" x14ac:dyDescent="0.25">
      <c r="A727" s="10"/>
      <c r="B727" s="24" t="s">
        <v>312</v>
      </c>
      <c r="C727" s="12"/>
      <c r="D727" s="12"/>
      <c r="E727" s="378">
        <f>E728+E729</f>
        <v>1414900</v>
      </c>
      <c r="F727" s="378">
        <f>F728+F729</f>
        <v>1409880.75</v>
      </c>
      <c r="G727" s="117">
        <f t="shared" si="36"/>
        <v>99.64525761537918</v>
      </c>
      <c r="H727" s="13"/>
      <c r="I727" s="14"/>
      <c r="J727" s="14"/>
      <c r="K727" s="14"/>
    </row>
    <row r="728" spans="1:11" ht="21.75" customHeight="1" x14ac:dyDescent="0.25">
      <c r="A728" s="10"/>
      <c r="B728" s="119" t="s">
        <v>32</v>
      </c>
      <c r="C728" s="12"/>
      <c r="D728" s="12"/>
      <c r="E728" s="377">
        <v>1395900</v>
      </c>
      <c r="F728" s="33">
        <v>1395880.75</v>
      </c>
      <c r="G728" s="20">
        <f t="shared" si="36"/>
        <v>99.998620961386919</v>
      </c>
      <c r="H728" s="54"/>
      <c r="I728" s="14"/>
      <c r="J728" s="14"/>
      <c r="K728" s="14"/>
    </row>
    <row r="729" spans="1:11" ht="21.75" customHeight="1" x14ac:dyDescent="0.25">
      <c r="A729" s="10"/>
      <c r="B729" s="119" t="s">
        <v>34</v>
      </c>
      <c r="C729" s="12"/>
      <c r="D729" s="12"/>
      <c r="E729" s="377">
        <v>19000</v>
      </c>
      <c r="F729" s="33">
        <v>14000</v>
      </c>
      <c r="G729" s="20">
        <f t="shared" si="36"/>
        <v>73.68421052631578</v>
      </c>
      <c r="H729" s="54"/>
      <c r="I729" s="14"/>
      <c r="J729" s="14"/>
      <c r="K729" s="14"/>
    </row>
    <row r="730" spans="1:11" ht="31.5" customHeight="1" x14ac:dyDescent="0.25">
      <c r="A730" s="10" t="s">
        <v>562</v>
      </c>
      <c r="B730" s="119" t="s">
        <v>563</v>
      </c>
      <c r="C730" s="17" t="s">
        <v>564</v>
      </c>
      <c r="D730" s="17" t="s">
        <v>280</v>
      </c>
      <c r="E730" s="377">
        <f>E731</f>
        <v>2000</v>
      </c>
      <c r="F730" s="377">
        <f>F731</f>
        <v>2000</v>
      </c>
      <c r="G730" s="20">
        <f t="shared" si="36"/>
        <v>100</v>
      </c>
      <c r="H730" s="54">
        <v>100</v>
      </c>
      <c r="I730" s="14"/>
      <c r="J730" s="23" t="s">
        <v>555</v>
      </c>
      <c r="K730" s="14"/>
    </row>
    <row r="731" spans="1:11" ht="21.75" customHeight="1" x14ac:dyDescent="0.25">
      <c r="A731" s="10"/>
      <c r="B731" s="24" t="s">
        <v>27</v>
      </c>
      <c r="C731" s="12"/>
      <c r="D731" s="12"/>
      <c r="E731" s="378">
        <f>E732</f>
        <v>2000</v>
      </c>
      <c r="F731" s="378">
        <f>F732</f>
        <v>2000</v>
      </c>
      <c r="G731" s="117">
        <f t="shared" si="36"/>
        <v>100</v>
      </c>
      <c r="H731" s="13"/>
      <c r="I731" s="14"/>
      <c r="J731" s="14"/>
      <c r="K731" s="14"/>
    </row>
    <row r="732" spans="1:11" ht="21.75" customHeight="1" x14ac:dyDescent="0.25">
      <c r="A732" s="10"/>
      <c r="B732" s="119" t="s">
        <v>32</v>
      </c>
      <c r="C732" s="12"/>
      <c r="D732" s="12"/>
      <c r="E732" s="118">
        <v>2000</v>
      </c>
      <c r="F732" s="118">
        <v>2000</v>
      </c>
      <c r="G732" s="20">
        <f t="shared" si="36"/>
        <v>100</v>
      </c>
      <c r="H732" s="54"/>
      <c r="I732" s="14"/>
      <c r="J732" s="14"/>
      <c r="K732" s="14"/>
    </row>
    <row r="733" spans="1:11" ht="79.5" customHeight="1" x14ac:dyDescent="0.25">
      <c r="A733" s="10" t="s">
        <v>565</v>
      </c>
      <c r="B733" s="18" t="s">
        <v>318</v>
      </c>
      <c r="C733" s="17" t="s">
        <v>317</v>
      </c>
      <c r="D733" s="17" t="s">
        <v>280</v>
      </c>
      <c r="E733" s="377">
        <f>E734</f>
        <v>13500</v>
      </c>
      <c r="F733" s="377">
        <f>F734</f>
        <v>11980</v>
      </c>
      <c r="G733" s="20">
        <f t="shared" si="36"/>
        <v>88.740740740740748</v>
      </c>
      <c r="H733" s="54">
        <v>100</v>
      </c>
      <c r="I733" s="14"/>
      <c r="J733" s="23" t="s">
        <v>555</v>
      </c>
      <c r="K733" s="14"/>
    </row>
    <row r="734" spans="1:11" ht="21.75" customHeight="1" x14ac:dyDescent="0.25">
      <c r="A734" s="10"/>
      <c r="B734" s="24" t="s">
        <v>312</v>
      </c>
      <c r="C734" s="12"/>
      <c r="D734" s="12"/>
      <c r="E734" s="378">
        <f>E735+E736+E737</f>
        <v>13500</v>
      </c>
      <c r="F734" s="378">
        <f>F735+F736+F737</f>
        <v>11980</v>
      </c>
      <c r="G734" s="117">
        <f t="shared" si="36"/>
        <v>88.740740740740748</v>
      </c>
      <c r="H734" s="13"/>
      <c r="I734" s="14"/>
      <c r="J734" s="14"/>
      <c r="K734" s="14"/>
    </row>
    <row r="735" spans="1:11" ht="21.75" customHeight="1" x14ac:dyDescent="0.25">
      <c r="A735" s="10"/>
      <c r="B735" s="119" t="s">
        <v>28</v>
      </c>
      <c r="C735" s="12"/>
      <c r="D735" s="12"/>
      <c r="E735" s="118">
        <v>1000</v>
      </c>
      <c r="F735" s="33">
        <v>790</v>
      </c>
      <c r="G735" s="20">
        <f t="shared" si="36"/>
        <v>79</v>
      </c>
      <c r="H735" s="54"/>
      <c r="I735" s="14"/>
      <c r="J735" s="14"/>
      <c r="K735" s="14"/>
    </row>
    <row r="736" spans="1:11" ht="21.75" customHeight="1" x14ac:dyDescent="0.25">
      <c r="A736" s="10"/>
      <c r="B736" s="119" t="s">
        <v>29</v>
      </c>
      <c r="C736" s="12"/>
      <c r="D736" s="12"/>
      <c r="E736" s="118">
        <v>2500</v>
      </c>
      <c r="F736" s="118">
        <v>2500</v>
      </c>
      <c r="G736" s="20">
        <f t="shared" si="36"/>
        <v>100</v>
      </c>
      <c r="H736" s="54"/>
      <c r="I736" s="14"/>
      <c r="J736" s="14"/>
      <c r="K736" s="14"/>
    </row>
    <row r="737" spans="1:11" ht="21.75" customHeight="1" x14ac:dyDescent="0.25">
      <c r="A737" s="10"/>
      <c r="B737" s="119" t="s">
        <v>32</v>
      </c>
      <c r="C737" s="12"/>
      <c r="D737" s="12"/>
      <c r="E737" s="118">
        <v>10000</v>
      </c>
      <c r="F737" s="33">
        <v>8690</v>
      </c>
      <c r="G737" s="20">
        <f t="shared" si="36"/>
        <v>86.9</v>
      </c>
      <c r="H737" s="54"/>
      <c r="I737" s="14"/>
      <c r="J737" s="14"/>
      <c r="K737" s="14"/>
    </row>
    <row r="738" spans="1:11" ht="49.5" customHeight="1" x14ac:dyDescent="0.25">
      <c r="A738" s="10" t="s">
        <v>566</v>
      </c>
      <c r="B738" s="18" t="s">
        <v>319</v>
      </c>
      <c r="C738" s="17" t="s">
        <v>26</v>
      </c>
      <c r="D738" s="17" t="s">
        <v>280</v>
      </c>
      <c r="E738" s="377">
        <f>E739</f>
        <v>1049990</v>
      </c>
      <c r="F738" s="377">
        <f>F739</f>
        <v>1445914.82</v>
      </c>
      <c r="G738" s="20">
        <f t="shared" si="36"/>
        <v>137.70748483318889</v>
      </c>
      <c r="H738" s="54">
        <v>100</v>
      </c>
      <c r="I738" s="14"/>
      <c r="J738" s="23" t="s">
        <v>555</v>
      </c>
      <c r="K738" s="14"/>
    </row>
    <row r="739" spans="1:11" ht="21.75" customHeight="1" x14ac:dyDescent="0.25">
      <c r="A739" s="10"/>
      <c r="B739" s="24" t="s">
        <v>312</v>
      </c>
      <c r="C739" s="12"/>
      <c r="D739" s="12"/>
      <c r="E739" s="378">
        <f>E740+E742+E743+E744+E745</f>
        <v>1049990</v>
      </c>
      <c r="F739" s="378">
        <f>F740+F741+ F742+F743+F744+F745</f>
        <v>1445914.82</v>
      </c>
      <c r="G739" s="117">
        <f t="shared" si="36"/>
        <v>137.70748483318889</v>
      </c>
      <c r="H739" s="13"/>
      <c r="I739" s="14"/>
      <c r="J739" s="14"/>
      <c r="K739" s="14"/>
    </row>
    <row r="740" spans="1:11" ht="21.75" customHeight="1" x14ac:dyDescent="0.25">
      <c r="A740" s="10"/>
      <c r="B740" s="119" t="s">
        <v>28</v>
      </c>
      <c r="C740" s="12"/>
      <c r="D740" s="12"/>
      <c r="E740" s="118">
        <v>532230</v>
      </c>
      <c r="F740" s="33">
        <v>397925</v>
      </c>
      <c r="G740" s="20">
        <f t="shared" si="36"/>
        <v>74.765608853315285</v>
      </c>
      <c r="H740" s="54"/>
      <c r="I740" s="14"/>
      <c r="J740" s="14"/>
      <c r="K740" s="14"/>
    </row>
    <row r="741" spans="1:11" ht="21.75" customHeight="1" x14ac:dyDescent="0.25">
      <c r="A741" s="10"/>
      <c r="B741" s="119" t="s">
        <v>29</v>
      </c>
      <c r="C741" s="12"/>
      <c r="D741" s="12"/>
      <c r="E741" s="118"/>
      <c r="F741" s="33">
        <v>3997</v>
      </c>
      <c r="G741" s="20"/>
      <c r="H741" s="54"/>
      <c r="I741" s="14"/>
      <c r="J741" s="14"/>
      <c r="K741" s="14"/>
    </row>
    <row r="742" spans="1:11" ht="21.75" customHeight="1" x14ac:dyDescent="0.25">
      <c r="A742" s="10"/>
      <c r="B742" s="119" t="s">
        <v>31</v>
      </c>
      <c r="C742" s="12"/>
      <c r="D742" s="12"/>
      <c r="E742" s="118">
        <v>204683</v>
      </c>
      <c r="F742" s="33">
        <v>433847</v>
      </c>
      <c r="G742" s="20">
        <f t="shared" si="36"/>
        <v>211.96044615331999</v>
      </c>
      <c r="H742" s="54"/>
      <c r="I742" s="14"/>
      <c r="J742" s="14"/>
      <c r="K742" s="14"/>
    </row>
    <row r="743" spans="1:11" ht="21.75" customHeight="1" x14ac:dyDescent="0.25">
      <c r="A743" s="10"/>
      <c r="B743" s="119" t="s">
        <v>32</v>
      </c>
      <c r="C743" s="12"/>
      <c r="D743" s="12"/>
      <c r="E743" s="118">
        <v>123177</v>
      </c>
      <c r="F743" s="33">
        <v>255978.51</v>
      </c>
      <c r="G743" s="20">
        <f t="shared" ref="G743:G771" si="37">F743/E743*100</f>
        <v>207.81356097323368</v>
      </c>
      <c r="H743" s="54"/>
      <c r="I743" s="14"/>
      <c r="J743" s="14"/>
      <c r="K743" s="14"/>
    </row>
    <row r="744" spans="1:11" ht="21.75" customHeight="1" x14ac:dyDescent="0.25">
      <c r="A744" s="10"/>
      <c r="B744" s="119" t="s">
        <v>33</v>
      </c>
      <c r="C744" s="12"/>
      <c r="D744" s="12"/>
      <c r="E744" s="118">
        <v>7200</v>
      </c>
      <c r="F744" s="33">
        <v>96278</v>
      </c>
      <c r="G744" s="20">
        <f t="shared" si="37"/>
        <v>1337.1944444444446</v>
      </c>
      <c r="H744" s="54"/>
      <c r="I744" s="14"/>
      <c r="J744" s="14"/>
      <c r="K744" s="14"/>
    </row>
    <row r="745" spans="1:11" ht="21.75" customHeight="1" x14ac:dyDescent="0.25">
      <c r="A745" s="10"/>
      <c r="B745" s="119" t="s">
        <v>34</v>
      </c>
      <c r="C745" s="12"/>
      <c r="D745" s="12"/>
      <c r="E745" s="118">
        <v>182700</v>
      </c>
      <c r="F745" s="33">
        <v>257889.31</v>
      </c>
      <c r="G745" s="20">
        <f t="shared" si="37"/>
        <v>141.15452107279694</v>
      </c>
      <c r="H745" s="54"/>
      <c r="I745" s="14"/>
      <c r="J745" s="14"/>
      <c r="K745" s="14"/>
    </row>
    <row r="746" spans="1:11" ht="65.25" customHeight="1" x14ac:dyDescent="0.25">
      <c r="A746" s="10" t="s">
        <v>567</v>
      </c>
      <c r="B746" s="18" t="s">
        <v>320</v>
      </c>
      <c r="C746" s="17" t="s">
        <v>26</v>
      </c>
      <c r="D746" s="17" t="s">
        <v>280</v>
      </c>
      <c r="E746" s="377">
        <f>E747</f>
        <v>371682.6</v>
      </c>
      <c r="F746" s="377">
        <f>F747</f>
        <v>321156.88</v>
      </c>
      <c r="G746" s="20">
        <f t="shared" si="37"/>
        <v>86.406218639236826</v>
      </c>
      <c r="H746" s="54">
        <v>100</v>
      </c>
      <c r="I746" s="14"/>
      <c r="J746" s="23" t="s">
        <v>555</v>
      </c>
      <c r="K746" s="14"/>
    </row>
    <row r="747" spans="1:11" ht="21.75" customHeight="1" x14ac:dyDescent="0.25">
      <c r="A747" s="10"/>
      <c r="B747" s="24" t="s">
        <v>312</v>
      </c>
      <c r="C747" s="12"/>
      <c r="D747" s="12"/>
      <c r="E747" s="377">
        <f>E748+E749+E750+E751+E752+E753+E754</f>
        <v>371682.6</v>
      </c>
      <c r="F747" s="378">
        <f>F748+F749+F750+F751+F752+F753+F754</f>
        <v>321156.88</v>
      </c>
      <c r="G747" s="117">
        <f t="shared" si="37"/>
        <v>86.406218639236826</v>
      </c>
      <c r="H747" s="13"/>
      <c r="I747" s="14"/>
      <c r="J747" s="14"/>
      <c r="K747" s="14"/>
    </row>
    <row r="748" spans="1:11" ht="21.75" customHeight="1" x14ac:dyDescent="0.25">
      <c r="A748" s="10"/>
      <c r="B748" s="119" t="s">
        <v>28</v>
      </c>
      <c r="C748" s="12"/>
      <c r="D748" s="12"/>
      <c r="E748" s="377">
        <v>33405</v>
      </c>
      <c r="F748" s="33">
        <v>33530</v>
      </c>
      <c r="G748" s="20">
        <f t="shared" si="37"/>
        <v>100.37419547971859</v>
      </c>
      <c r="H748" s="54"/>
      <c r="I748" s="14"/>
      <c r="J748" s="14"/>
      <c r="K748" s="14"/>
    </row>
    <row r="749" spans="1:11" ht="21.75" customHeight="1" x14ac:dyDescent="0.25">
      <c r="A749" s="10"/>
      <c r="B749" s="119" t="s">
        <v>29</v>
      </c>
      <c r="C749" s="12"/>
      <c r="D749" s="12"/>
      <c r="E749" s="377">
        <v>63003</v>
      </c>
      <c r="F749" s="33">
        <v>25953.55</v>
      </c>
      <c r="G749" s="20">
        <f t="shared" si="37"/>
        <v>41.194149484945157</v>
      </c>
      <c r="H749" s="54"/>
      <c r="I749" s="14"/>
      <c r="J749" s="14"/>
      <c r="K749" s="14"/>
    </row>
    <row r="750" spans="1:11" ht="21.75" customHeight="1" x14ac:dyDescent="0.25">
      <c r="A750" s="10"/>
      <c r="B750" s="119" t="s">
        <v>30</v>
      </c>
      <c r="C750" s="12"/>
      <c r="D750" s="12"/>
      <c r="E750" s="377">
        <v>45000</v>
      </c>
      <c r="F750" s="33">
        <v>44226.9</v>
      </c>
      <c r="G750" s="20">
        <f t="shared" si="37"/>
        <v>98.281999999999996</v>
      </c>
      <c r="H750" s="54"/>
      <c r="I750" s="14"/>
      <c r="J750" s="14"/>
      <c r="K750" s="14"/>
    </row>
    <row r="751" spans="1:11" ht="21.75" customHeight="1" x14ac:dyDescent="0.25">
      <c r="A751" s="10"/>
      <c r="B751" s="119" t="s">
        <v>31</v>
      </c>
      <c r="C751" s="12"/>
      <c r="D751" s="12"/>
      <c r="E751" s="377">
        <v>19500</v>
      </c>
      <c r="F751" s="33">
        <v>17139.61</v>
      </c>
      <c r="G751" s="20">
        <f t="shared" si="37"/>
        <v>87.895435897435902</v>
      </c>
      <c r="H751" s="54"/>
      <c r="I751" s="14"/>
      <c r="J751" s="14"/>
      <c r="K751" s="14"/>
    </row>
    <row r="752" spans="1:11" ht="21.75" customHeight="1" x14ac:dyDescent="0.25">
      <c r="A752" s="10"/>
      <c r="B752" s="119" t="s">
        <v>32</v>
      </c>
      <c r="C752" s="12"/>
      <c r="D752" s="12"/>
      <c r="E752" s="377">
        <v>30000</v>
      </c>
      <c r="F752" s="33">
        <v>29862.51</v>
      </c>
      <c r="G752" s="20">
        <f t="shared" si="37"/>
        <v>99.541700000000006</v>
      </c>
      <c r="H752" s="54"/>
      <c r="I752" s="14"/>
      <c r="J752" s="14"/>
      <c r="K752" s="14"/>
    </row>
    <row r="753" spans="1:11" ht="21.75" customHeight="1" x14ac:dyDescent="0.25">
      <c r="A753" s="10"/>
      <c r="B753" s="119" t="s">
        <v>33</v>
      </c>
      <c r="C753" s="12"/>
      <c r="D753" s="12"/>
      <c r="E753" s="377">
        <v>70000</v>
      </c>
      <c r="F753" s="33">
        <v>69999.66</v>
      </c>
      <c r="G753" s="20">
        <f t="shared" si="37"/>
        <v>99.999514285714284</v>
      </c>
      <c r="H753" s="54"/>
      <c r="I753" s="14"/>
      <c r="J753" s="14"/>
      <c r="K753" s="14"/>
    </row>
    <row r="754" spans="1:11" ht="21.75" customHeight="1" x14ac:dyDescent="0.25">
      <c r="A754" s="10"/>
      <c r="B754" s="119" t="s">
        <v>34</v>
      </c>
      <c r="C754" s="12"/>
      <c r="D754" s="12"/>
      <c r="E754" s="377">
        <v>110774.6</v>
      </c>
      <c r="F754" s="33">
        <v>100444.65</v>
      </c>
      <c r="G754" s="20">
        <f t="shared" si="37"/>
        <v>90.674802707479856</v>
      </c>
      <c r="H754" s="54"/>
      <c r="I754" s="14"/>
      <c r="J754" s="14"/>
      <c r="K754" s="14"/>
    </row>
    <row r="755" spans="1:11" ht="33" customHeight="1" x14ac:dyDescent="0.25">
      <c r="A755" s="10" t="s">
        <v>568</v>
      </c>
      <c r="B755" s="18" t="s">
        <v>321</v>
      </c>
      <c r="C755" s="17" t="s">
        <v>569</v>
      </c>
      <c r="D755" s="17" t="s">
        <v>280</v>
      </c>
      <c r="E755" s="377">
        <f>E756</f>
        <v>1200</v>
      </c>
      <c r="F755" s="377">
        <f>F756</f>
        <v>722.22</v>
      </c>
      <c r="G755" s="20">
        <f t="shared" si="37"/>
        <v>60.185000000000002</v>
      </c>
      <c r="H755" s="54">
        <v>100</v>
      </c>
      <c r="I755" s="14"/>
      <c r="J755" s="23" t="s">
        <v>555</v>
      </c>
      <c r="K755" s="14"/>
    </row>
    <row r="756" spans="1:11" s="263" customFormat="1" ht="21.75" customHeight="1" x14ac:dyDescent="0.25">
      <c r="A756" s="277"/>
      <c r="B756" s="24" t="s">
        <v>27</v>
      </c>
      <c r="C756" s="278"/>
      <c r="D756" s="278"/>
      <c r="E756" s="378">
        <f>E757</f>
        <v>1200</v>
      </c>
      <c r="F756" s="378">
        <f>F757</f>
        <v>722.22</v>
      </c>
      <c r="G756" s="117">
        <f t="shared" si="37"/>
        <v>60.185000000000002</v>
      </c>
      <c r="H756" s="280"/>
      <c r="I756" s="279"/>
      <c r="J756" s="279"/>
      <c r="K756" s="279"/>
    </row>
    <row r="757" spans="1:11" ht="21.75" customHeight="1" x14ac:dyDescent="0.25">
      <c r="A757" s="10"/>
      <c r="B757" s="119" t="s">
        <v>28</v>
      </c>
      <c r="C757" s="12"/>
      <c r="D757" s="12"/>
      <c r="E757" s="377">
        <v>1200</v>
      </c>
      <c r="F757" s="33">
        <v>722.22</v>
      </c>
      <c r="G757" s="20">
        <f t="shared" si="37"/>
        <v>60.185000000000002</v>
      </c>
      <c r="H757" s="54"/>
      <c r="I757" s="14"/>
      <c r="J757" s="14"/>
      <c r="K757" s="14"/>
    </row>
    <row r="758" spans="1:11" ht="95.25" customHeight="1" x14ac:dyDescent="0.25">
      <c r="A758" s="10" t="s">
        <v>570</v>
      </c>
      <c r="B758" s="18" t="s">
        <v>571</v>
      </c>
      <c r="C758" s="17" t="s">
        <v>210</v>
      </c>
      <c r="D758" s="17">
        <v>2017</v>
      </c>
      <c r="E758" s="377">
        <f>E759</f>
        <v>97376.05</v>
      </c>
      <c r="F758" s="377">
        <f>F759</f>
        <v>63386.2</v>
      </c>
      <c r="G758" s="20">
        <f t="shared" si="37"/>
        <v>65.09424031884636</v>
      </c>
      <c r="H758" s="54">
        <v>100</v>
      </c>
      <c r="I758" s="23"/>
      <c r="J758" s="37" t="s">
        <v>380</v>
      </c>
      <c r="K758" s="14"/>
    </row>
    <row r="759" spans="1:11" ht="21.75" customHeight="1" x14ac:dyDescent="0.25">
      <c r="A759" s="10"/>
      <c r="B759" s="24" t="s">
        <v>27</v>
      </c>
      <c r="C759" s="12"/>
      <c r="D759" s="12"/>
      <c r="E759" s="378">
        <f>E760</f>
        <v>97376.05</v>
      </c>
      <c r="F759" s="378">
        <f>F760</f>
        <v>63386.2</v>
      </c>
      <c r="G759" s="117">
        <f t="shared" si="37"/>
        <v>65.09424031884636</v>
      </c>
      <c r="H759" s="13"/>
      <c r="I759" s="14"/>
      <c r="J759" s="14"/>
      <c r="K759" s="14"/>
    </row>
    <row r="760" spans="1:11" ht="21.75" customHeight="1" x14ac:dyDescent="0.25">
      <c r="A760" s="10"/>
      <c r="B760" s="119" t="s">
        <v>34</v>
      </c>
      <c r="C760" s="12"/>
      <c r="D760" s="12"/>
      <c r="E760" s="377">
        <v>97376.05</v>
      </c>
      <c r="F760" s="33">
        <v>63386.2</v>
      </c>
      <c r="G760" s="20">
        <f t="shared" si="37"/>
        <v>65.09424031884636</v>
      </c>
      <c r="H760" s="13"/>
      <c r="I760" s="14"/>
      <c r="J760" s="14"/>
      <c r="K760" s="14"/>
    </row>
    <row r="761" spans="1:11" ht="51" customHeight="1" x14ac:dyDescent="0.25">
      <c r="A761" s="10" t="s">
        <v>572</v>
      </c>
      <c r="B761" s="18" t="s">
        <v>322</v>
      </c>
      <c r="C761" s="17" t="s">
        <v>317</v>
      </c>
      <c r="D761" s="17" t="s">
        <v>280</v>
      </c>
      <c r="E761" s="377">
        <f>E762</f>
        <v>663351</v>
      </c>
      <c r="F761" s="377">
        <f>F762</f>
        <v>662164.3899999999</v>
      </c>
      <c r="G761" s="20">
        <f t="shared" si="37"/>
        <v>99.821118834523489</v>
      </c>
      <c r="H761" s="54">
        <v>100</v>
      </c>
      <c r="I761" s="14"/>
      <c r="J761" s="23" t="s">
        <v>555</v>
      </c>
      <c r="K761" s="14"/>
    </row>
    <row r="762" spans="1:11" s="263" customFormat="1" ht="21.75" customHeight="1" x14ac:dyDescent="0.25">
      <c r="A762" s="277"/>
      <c r="B762" s="24" t="s">
        <v>27</v>
      </c>
      <c r="C762" s="278"/>
      <c r="D762" s="278"/>
      <c r="E762" s="378">
        <f>E763+E764+E765+E766+E767+E768</f>
        <v>663351</v>
      </c>
      <c r="F762" s="378">
        <f>F763+F764+F765+F766+F767+F768</f>
        <v>662164.3899999999</v>
      </c>
      <c r="G762" s="117">
        <f t="shared" si="37"/>
        <v>99.821118834523489</v>
      </c>
      <c r="H762" s="280"/>
      <c r="I762" s="279"/>
      <c r="J762" s="279"/>
      <c r="K762" s="279"/>
    </row>
    <row r="763" spans="1:11" ht="21.75" customHeight="1" x14ac:dyDescent="0.25">
      <c r="A763" s="10"/>
      <c r="B763" s="119" t="s">
        <v>28</v>
      </c>
      <c r="C763" s="12"/>
      <c r="D763" s="12"/>
      <c r="E763" s="377">
        <v>238432</v>
      </c>
      <c r="F763" s="33">
        <v>240943</v>
      </c>
      <c r="G763" s="20">
        <f t="shared" si="37"/>
        <v>101.05313045228827</v>
      </c>
      <c r="H763" s="54"/>
      <c r="I763" s="14"/>
      <c r="J763" s="14"/>
      <c r="K763" s="14"/>
    </row>
    <row r="764" spans="1:11" ht="21.75" customHeight="1" x14ac:dyDescent="0.25">
      <c r="A764" s="10"/>
      <c r="B764" s="119" t="s">
        <v>29</v>
      </c>
      <c r="C764" s="12"/>
      <c r="D764" s="12"/>
      <c r="E764" s="377">
        <v>172880</v>
      </c>
      <c r="F764" s="33">
        <v>166093.26999999999</v>
      </c>
      <c r="G764" s="20">
        <f t="shared" si="37"/>
        <v>96.074311661267927</v>
      </c>
      <c r="H764" s="54"/>
      <c r="I764" s="14"/>
      <c r="J764" s="14"/>
      <c r="K764" s="14"/>
    </row>
    <row r="765" spans="1:11" ht="21.75" customHeight="1" x14ac:dyDescent="0.25">
      <c r="A765" s="10"/>
      <c r="B765" s="119" t="s">
        <v>30</v>
      </c>
      <c r="C765" s="12"/>
      <c r="D765" s="12"/>
      <c r="E765" s="377">
        <v>65379</v>
      </c>
      <c r="F765" s="33">
        <v>69895.37</v>
      </c>
      <c r="G765" s="20">
        <f t="shared" si="37"/>
        <v>106.90798268557182</v>
      </c>
      <c r="H765" s="54"/>
      <c r="I765" s="14"/>
      <c r="J765" s="14"/>
      <c r="K765" s="14"/>
    </row>
    <row r="766" spans="1:11" ht="21.75" customHeight="1" x14ac:dyDescent="0.25">
      <c r="A766" s="10"/>
      <c r="B766" s="119" t="s">
        <v>31</v>
      </c>
      <c r="C766" s="12"/>
      <c r="D766" s="12"/>
      <c r="E766" s="377">
        <v>134567</v>
      </c>
      <c r="F766" s="33">
        <v>126923.21</v>
      </c>
      <c r="G766" s="20">
        <f t="shared" si="37"/>
        <v>94.319714343041014</v>
      </c>
      <c r="H766" s="54"/>
      <c r="I766" s="14"/>
      <c r="J766" s="14"/>
      <c r="K766" s="14"/>
    </row>
    <row r="767" spans="1:11" ht="19.5" customHeight="1" x14ac:dyDescent="0.25">
      <c r="A767" s="10"/>
      <c r="B767" s="119" t="s">
        <v>32</v>
      </c>
      <c r="C767" s="12"/>
      <c r="D767" s="12"/>
      <c r="E767" s="377">
        <v>52093</v>
      </c>
      <c r="F767" s="33">
        <v>54363.97</v>
      </c>
      <c r="G767" s="20">
        <f t="shared" si="37"/>
        <v>104.35945328547022</v>
      </c>
      <c r="H767" s="54"/>
      <c r="I767" s="14"/>
      <c r="J767" s="14"/>
      <c r="K767" s="14"/>
    </row>
    <row r="768" spans="1:11" ht="19.5" customHeight="1" x14ac:dyDescent="0.25">
      <c r="A768" s="10"/>
      <c r="B768" s="119" t="s">
        <v>33</v>
      </c>
      <c r="C768" s="12"/>
      <c r="D768" s="12"/>
      <c r="E768" s="377"/>
      <c r="F768" s="33">
        <v>3945.57</v>
      </c>
      <c r="G768" s="20"/>
      <c r="H768" s="54"/>
      <c r="I768" s="14"/>
      <c r="J768" s="14"/>
      <c r="K768" s="14"/>
    </row>
    <row r="769" spans="1:11" ht="19.5" customHeight="1" x14ac:dyDescent="0.25">
      <c r="A769" s="10"/>
      <c r="B769" s="28" t="s">
        <v>323</v>
      </c>
      <c r="C769" s="12"/>
      <c r="D769" s="12"/>
      <c r="E769" s="379">
        <f>E770+E771</f>
        <v>17751818.300000001</v>
      </c>
      <c r="F769" s="379">
        <f>F770+F771</f>
        <v>15353482.880000003</v>
      </c>
      <c r="G769" s="29">
        <f t="shared" si="37"/>
        <v>86.489635149093445</v>
      </c>
      <c r="H769" s="13"/>
      <c r="I769" s="14"/>
      <c r="J769" s="14"/>
      <c r="K769" s="14"/>
    </row>
    <row r="770" spans="1:11" s="263" customFormat="1" ht="18" customHeight="1" x14ac:dyDescent="0.25">
      <c r="A770" s="277"/>
      <c r="B770" s="24" t="s">
        <v>13</v>
      </c>
      <c r="C770" s="278"/>
      <c r="D770" s="278"/>
      <c r="E770" s="270">
        <f>E680+E682+E684+E686</f>
        <v>3836259</v>
      </c>
      <c r="F770" s="270">
        <f>F680+F682+F684+F686</f>
        <v>3539940.89</v>
      </c>
      <c r="G770" s="117">
        <f t="shared" si="37"/>
        <v>92.275857547678612</v>
      </c>
      <c r="H770" s="280"/>
      <c r="I770" s="279"/>
      <c r="J770" s="279"/>
      <c r="K770" s="279"/>
    </row>
    <row r="771" spans="1:11" s="263" customFormat="1" ht="19.5" customHeight="1" x14ac:dyDescent="0.25">
      <c r="A771" s="277"/>
      <c r="B771" s="24" t="s">
        <v>22</v>
      </c>
      <c r="C771" s="278"/>
      <c r="D771" s="278"/>
      <c r="E771" s="270">
        <f>E697+E706+E715+E723+E727++E731+E734+E739+E747+E756+E759+E762</f>
        <v>13915559.300000001</v>
      </c>
      <c r="F771" s="270">
        <f>F697+F706+F715+F723+F727++F731+F734+F739+F747+F756+F759+F762</f>
        <v>11813541.990000002</v>
      </c>
      <c r="G771" s="117">
        <f t="shared" si="37"/>
        <v>84.894482034940566</v>
      </c>
      <c r="H771" s="280"/>
      <c r="I771" s="279"/>
      <c r="J771" s="279"/>
      <c r="K771" s="279"/>
    </row>
    <row r="772" spans="1:11" ht="5.25" customHeight="1" x14ac:dyDescent="0.25">
      <c r="A772" s="10"/>
      <c r="B772" s="24"/>
      <c r="C772" s="12"/>
      <c r="D772" s="12"/>
      <c r="E772" s="121"/>
      <c r="F772" s="121"/>
      <c r="G772" s="117"/>
      <c r="H772" s="13"/>
      <c r="I772" s="14"/>
      <c r="J772" s="14"/>
      <c r="K772" s="14"/>
    </row>
    <row r="773" spans="1:11" ht="19.5" customHeight="1" x14ac:dyDescent="0.25">
      <c r="A773" s="10"/>
      <c r="B773" s="31" t="s">
        <v>263</v>
      </c>
      <c r="C773" s="12"/>
      <c r="D773" s="12"/>
      <c r="E773" s="49">
        <f>E774+E775+E776+E777</f>
        <v>76157183.299999997</v>
      </c>
      <c r="F773" s="49">
        <f>F774+F775+F776+F777</f>
        <v>46472998.730000004</v>
      </c>
      <c r="G773" s="29">
        <f t="shared" ref="G773:G777" si="38">F773/E773*100</f>
        <v>61.022475774783558</v>
      </c>
      <c r="H773" s="13"/>
      <c r="I773" s="123"/>
      <c r="J773" s="123"/>
      <c r="K773" s="116"/>
    </row>
    <row r="774" spans="1:11" s="263" customFormat="1" ht="19.5" customHeight="1" x14ac:dyDescent="0.25">
      <c r="A774" s="277"/>
      <c r="B774" s="32" t="s">
        <v>13</v>
      </c>
      <c r="C774" s="278"/>
      <c r="D774" s="278"/>
      <c r="E774" s="270">
        <f>E54+E129+E174+E507+E673+E770</f>
        <v>33652040</v>
      </c>
      <c r="F774" s="270">
        <f>F54+F129+F174+F507+F673+F770</f>
        <v>28744853.510000002</v>
      </c>
      <c r="G774" s="117">
        <f t="shared" si="38"/>
        <v>85.417863255838284</v>
      </c>
      <c r="H774" s="280"/>
      <c r="I774" s="123"/>
      <c r="J774" s="279"/>
      <c r="K774" s="279"/>
    </row>
    <row r="775" spans="1:11" s="263" customFormat="1" ht="19.5" customHeight="1" x14ac:dyDescent="0.25">
      <c r="A775" s="277"/>
      <c r="B775" s="32" t="s">
        <v>22</v>
      </c>
      <c r="C775" s="278"/>
      <c r="D775" s="278"/>
      <c r="E775" s="270">
        <f>E771+E508+E175</f>
        <v>23138898.300000001</v>
      </c>
      <c r="F775" s="270">
        <f>F771+F508+F175</f>
        <v>13463515.410000004</v>
      </c>
      <c r="G775" s="117">
        <f t="shared" si="38"/>
        <v>58.185637170115413</v>
      </c>
      <c r="H775" s="280"/>
      <c r="I775" s="123"/>
      <c r="J775" s="279"/>
      <c r="K775" s="279"/>
    </row>
    <row r="776" spans="1:11" s="263" customFormat="1" ht="19.5" customHeight="1" x14ac:dyDescent="0.25">
      <c r="A776" s="277"/>
      <c r="B776" s="32" t="s">
        <v>144</v>
      </c>
      <c r="C776" s="278"/>
      <c r="D776" s="278"/>
      <c r="E776" s="270">
        <f>E55+E130+E176+E509+E674</f>
        <v>19324745</v>
      </c>
      <c r="F776" s="270">
        <f>F55+F130+F176+F509+F674</f>
        <v>4189446.1100000003</v>
      </c>
      <c r="G776" s="117">
        <f t="shared" si="38"/>
        <v>21.679179259545212</v>
      </c>
      <c r="H776" s="280"/>
      <c r="I776" s="123"/>
      <c r="J776" s="279"/>
      <c r="K776" s="279"/>
    </row>
    <row r="777" spans="1:11" s="263" customFormat="1" ht="35.25" customHeight="1" x14ac:dyDescent="0.25">
      <c r="A777" s="277"/>
      <c r="B777" s="79" t="s">
        <v>139</v>
      </c>
      <c r="C777" s="278"/>
      <c r="D777" s="278"/>
      <c r="E777" s="270">
        <f>E675+E510</f>
        <v>41500</v>
      </c>
      <c r="F777" s="270">
        <f>F675+F510</f>
        <v>75183.7</v>
      </c>
      <c r="G777" s="117">
        <f t="shared" si="38"/>
        <v>181.16554216867468</v>
      </c>
      <c r="H777" s="280"/>
      <c r="I777" s="279"/>
      <c r="J777" s="279"/>
      <c r="K777" s="279"/>
    </row>
    <row r="778" spans="1:11" ht="19.5" customHeight="1" x14ac:dyDescent="0.25">
      <c r="A778" s="10"/>
      <c r="B778" s="24"/>
      <c r="C778" s="12"/>
      <c r="D778" s="12"/>
      <c r="E778" s="121"/>
      <c r="F778" s="121"/>
      <c r="G778" s="117"/>
      <c r="H778" s="13"/>
      <c r="I778" s="14"/>
      <c r="J778" s="14"/>
      <c r="K778" s="14"/>
    </row>
    <row r="779" spans="1:11" ht="19.5" customHeight="1" x14ac:dyDescent="0.25">
      <c r="A779" s="10"/>
      <c r="B779" s="24"/>
      <c r="C779" s="12"/>
      <c r="D779" s="12"/>
      <c r="E779" s="121"/>
      <c r="G779" s="117"/>
      <c r="H779" s="13"/>
      <c r="I779" s="14"/>
      <c r="J779" s="14"/>
      <c r="K779" s="14"/>
    </row>
    <row r="780" spans="1:11" x14ac:dyDescent="0.25">
      <c r="A780" s="124"/>
      <c r="H780" s="125"/>
      <c r="I780" s="126"/>
      <c r="J780" s="126"/>
      <c r="K780" s="126"/>
    </row>
    <row r="781" spans="1:11" x14ac:dyDescent="0.25">
      <c r="A781" s="124"/>
      <c r="H781" s="125"/>
      <c r="I781" s="126"/>
      <c r="J781" s="126"/>
      <c r="K781" s="126"/>
    </row>
    <row r="782" spans="1:11" x14ac:dyDescent="0.25">
      <c r="A782" s="124"/>
      <c r="H782" s="125"/>
      <c r="I782" s="126"/>
      <c r="J782" s="126"/>
      <c r="K782" s="126"/>
    </row>
    <row r="783" spans="1:11" x14ac:dyDescent="0.25">
      <c r="A783" s="124"/>
      <c r="H783" s="125"/>
      <c r="I783" s="126"/>
      <c r="J783" s="126"/>
      <c r="K783" s="126"/>
    </row>
    <row r="784" spans="1:11" x14ac:dyDescent="0.25">
      <c r="A784" s="124"/>
      <c r="H784" s="125"/>
      <c r="I784" s="126"/>
      <c r="J784" s="126"/>
      <c r="K784" s="126"/>
    </row>
    <row r="785" spans="1:11" x14ac:dyDescent="0.25">
      <c r="A785" s="124"/>
      <c r="H785" s="125"/>
      <c r="I785" s="127"/>
      <c r="J785" s="127"/>
      <c r="K785" s="127"/>
    </row>
    <row r="786" spans="1:11" x14ac:dyDescent="0.25">
      <c r="H786" s="125"/>
      <c r="I786" s="128"/>
      <c r="J786" s="128"/>
      <c r="K786" s="128"/>
    </row>
  </sheetData>
  <mergeCells count="50">
    <mergeCell ref="A639:K639"/>
    <mergeCell ref="A650:K650"/>
    <mergeCell ref="A677:K677"/>
    <mergeCell ref="A678:K678"/>
    <mergeCell ref="A577:K577"/>
    <mergeCell ref="A582:K582"/>
    <mergeCell ref="A589:K589"/>
    <mergeCell ref="A594:K594"/>
    <mergeCell ref="A617:K617"/>
    <mergeCell ref="A634:K634"/>
    <mergeCell ref="A564:K564"/>
    <mergeCell ref="A158:K158"/>
    <mergeCell ref="A163:K163"/>
    <mergeCell ref="A168:K168"/>
    <mergeCell ref="B177:K177"/>
    <mergeCell ref="A178:K178"/>
    <mergeCell ref="A331:K331"/>
    <mergeCell ref="A512:K512"/>
    <mergeCell ref="A513:K513"/>
    <mergeCell ref="B528:K528"/>
    <mergeCell ref="A543:K543"/>
    <mergeCell ref="A553:K553"/>
    <mergeCell ref="A153:K153"/>
    <mergeCell ref="A65:K65"/>
    <mergeCell ref="A70:K70"/>
    <mergeCell ref="A75:K75"/>
    <mergeCell ref="A82:K82"/>
    <mergeCell ref="A91:K91"/>
    <mergeCell ref="A110:K110"/>
    <mergeCell ref="A117:K117"/>
    <mergeCell ref="A132:K132"/>
    <mergeCell ref="A133:K133"/>
    <mergeCell ref="A138:K138"/>
    <mergeCell ref="A145:K145"/>
    <mergeCell ref="A58:K58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32:K32"/>
    <mergeCell ref="A57:K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3"/>
  <sheetViews>
    <sheetView topLeftCell="A666" zoomScale="110" zoomScaleNormal="110" workbookViewId="0">
      <selection activeCell="E444" sqref="E444"/>
    </sheetView>
  </sheetViews>
  <sheetFormatPr defaultRowHeight="15.75" x14ac:dyDescent="0.25"/>
  <cols>
    <col min="1" max="1" width="7" style="129" customWidth="1"/>
    <col min="2" max="2" width="46.85546875" style="130" customWidth="1"/>
    <col min="3" max="3" width="22.140625" style="131" customWidth="1"/>
    <col min="4" max="4" width="12.85546875" style="131" customWidth="1"/>
    <col min="5" max="5" width="18" style="131" customWidth="1"/>
    <col min="6" max="6" width="16.140625" style="131" customWidth="1"/>
    <col min="7" max="7" width="11.28515625" style="131" customWidth="1"/>
    <col min="8" max="8" width="16.7109375" style="132" customWidth="1"/>
    <col min="9" max="9" width="32.28515625" style="133" customWidth="1"/>
    <col min="10" max="10" width="24" style="133" customWidth="1"/>
    <col min="11" max="11" width="32.28515625" style="133" customWidth="1"/>
    <col min="12" max="12" width="24.28515625" style="133" customWidth="1"/>
    <col min="13" max="16384" width="9.140625" style="133"/>
  </cols>
  <sheetData>
    <row r="1" spans="1:11" x14ac:dyDescent="0.25">
      <c r="K1" s="134" t="s">
        <v>0</v>
      </c>
    </row>
    <row r="2" spans="1:11" ht="19.5" x14ac:dyDescent="0.25">
      <c r="B2" s="135"/>
      <c r="F2" s="136"/>
      <c r="G2" s="136"/>
      <c r="H2" s="137"/>
      <c r="I2" s="138"/>
      <c r="J2" s="648" t="s">
        <v>325</v>
      </c>
      <c r="K2" s="649"/>
    </row>
    <row r="3" spans="1:11" ht="19.5" x14ac:dyDescent="0.25">
      <c r="A3" s="650" t="s">
        <v>10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</row>
    <row r="4" spans="1:11" ht="19.5" x14ac:dyDescent="0.25">
      <c r="A4" s="139"/>
      <c r="B4" s="140"/>
      <c r="C4" s="141"/>
      <c r="D4" s="141"/>
      <c r="E4" s="141"/>
      <c r="F4" s="141"/>
      <c r="G4" s="141"/>
      <c r="H4" s="142"/>
      <c r="I4" s="143"/>
      <c r="J4" s="143"/>
      <c r="K4" s="143"/>
    </row>
    <row r="5" spans="1:11" x14ac:dyDescent="0.25">
      <c r="A5" s="651" t="s">
        <v>2</v>
      </c>
      <c r="B5" s="652" t="s">
        <v>1</v>
      </c>
      <c r="C5" s="651" t="s">
        <v>3</v>
      </c>
      <c r="D5" s="651" t="s">
        <v>4</v>
      </c>
      <c r="E5" s="651" t="s">
        <v>326</v>
      </c>
      <c r="F5" s="651"/>
      <c r="G5" s="651"/>
      <c r="H5" s="654" t="s">
        <v>8</v>
      </c>
      <c r="I5" s="651" t="s">
        <v>9</v>
      </c>
      <c r="J5" s="651" t="s">
        <v>327</v>
      </c>
      <c r="K5" s="651" t="s">
        <v>328</v>
      </c>
    </row>
    <row r="6" spans="1:11" ht="31.5" x14ac:dyDescent="0.25">
      <c r="A6" s="651"/>
      <c r="B6" s="653"/>
      <c r="C6" s="651"/>
      <c r="D6" s="651"/>
      <c r="E6" s="144" t="s">
        <v>5</v>
      </c>
      <c r="F6" s="144" t="s">
        <v>6</v>
      </c>
      <c r="G6" s="144" t="s">
        <v>7</v>
      </c>
      <c r="H6" s="654"/>
      <c r="I6" s="651"/>
      <c r="J6" s="651"/>
      <c r="K6" s="651"/>
    </row>
    <row r="7" spans="1:11" ht="16.5" x14ac:dyDescent="0.25">
      <c r="A7" s="655" t="s">
        <v>303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</row>
    <row r="8" spans="1:11" ht="16.5" x14ac:dyDescent="0.25">
      <c r="A8" s="647" t="s">
        <v>11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</row>
    <row r="9" spans="1:11" ht="63" x14ac:dyDescent="0.25">
      <c r="A9" s="145">
        <v>1</v>
      </c>
      <c r="B9" s="246" t="s">
        <v>270</v>
      </c>
      <c r="C9" s="145" t="s">
        <v>432</v>
      </c>
      <c r="D9" s="145" t="s">
        <v>16</v>
      </c>
      <c r="E9" s="146">
        <f>E10+E11</f>
        <v>63043102.899999999</v>
      </c>
      <c r="F9" s="146">
        <f>F10+F11</f>
        <v>67271002.900000006</v>
      </c>
      <c r="G9" s="147">
        <f t="shared" ref="G9:G30" si="0">F9/E9*100</f>
        <v>106.7063640676227</v>
      </c>
      <c r="H9" s="148">
        <v>100</v>
      </c>
      <c r="I9" s="149"/>
      <c r="J9" s="149" t="s">
        <v>433</v>
      </c>
      <c r="K9" s="150"/>
    </row>
    <row r="10" spans="1:11" s="155" customFormat="1" x14ac:dyDescent="0.25">
      <c r="A10" s="150"/>
      <c r="B10" s="151" t="s">
        <v>13</v>
      </c>
      <c r="C10" s="150"/>
      <c r="D10" s="150"/>
      <c r="E10" s="152">
        <v>4897002.9000000004</v>
      </c>
      <c r="F10" s="152">
        <v>4897002.9000000004</v>
      </c>
      <c r="G10" s="153">
        <f t="shared" si="0"/>
        <v>100</v>
      </c>
      <c r="H10" s="154"/>
      <c r="I10" s="150"/>
      <c r="J10" s="150"/>
      <c r="K10" s="150"/>
    </row>
    <row r="11" spans="1:11" s="155" customFormat="1" x14ac:dyDescent="0.25">
      <c r="A11" s="150"/>
      <c r="B11" s="156" t="s">
        <v>19</v>
      </c>
      <c r="C11" s="150"/>
      <c r="D11" s="150"/>
      <c r="E11" s="152">
        <v>58146100</v>
      </c>
      <c r="F11" s="152">
        <v>62374000</v>
      </c>
      <c r="G11" s="153">
        <f t="shared" si="0"/>
        <v>107.27116693982914</v>
      </c>
      <c r="H11" s="154"/>
      <c r="I11" s="150"/>
      <c r="J11" s="150"/>
      <c r="K11" s="150"/>
    </row>
    <row r="12" spans="1:11" x14ac:dyDescent="0.25">
      <c r="A12" s="145"/>
      <c r="B12" s="157" t="s">
        <v>155</v>
      </c>
      <c r="C12" s="150"/>
      <c r="D12" s="150"/>
      <c r="E12" s="146"/>
      <c r="F12" s="146"/>
      <c r="G12" s="147"/>
      <c r="H12" s="154"/>
      <c r="I12" s="150"/>
      <c r="J12" s="150"/>
      <c r="K12" s="150"/>
    </row>
    <row r="13" spans="1:11" ht="63" x14ac:dyDescent="0.25">
      <c r="A13" s="145"/>
      <c r="B13" s="246" t="s">
        <v>279</v>
      </c>
      <c r="C13" s="145" t="s">
        <v>143</v>
      </c>
      <c r="D13" s="145" t="s">
        <v>280</v>
      </c>
      <c r="E13" s="146">
        <v>13509.74</v>
      </c>
      <c r="F13" s="146">
        <f>F14</f>
        <v>13509.74</v>
      </c>
      <c r="G13" s="147">
        <f t="shared" si="0"/>
        <v>100</v>
      </c>
      <c r="H13" s="148">
        <v>100</v>
      </c>
      <c r="I13" s="150"/>
      <c r="J13" s="149" t="s">
        <v>433</v>
      </c>
      <c r="K13" s="150"/>
    </row>
    <row r="14" spans="1:11" s="155" customFormat="1" x14ac:dyDescent="0.25">
      <c r="A14" s="150"/>
      <c r="B14" s="151" t="s">
        <v>13</v>
      </c>
      <c r="C14" s="150"/>
      <c r="D14" s="150"/>
      <c r="E14" s="152">
        <v>13509.74</v>
      </c>
      <c r="F14" s="152">
        <v>13509.74</v>
      </c>
      <c r="G14" s="153">
        <f t="shared" si="0"/>
        <v>100</v>
      </c>
      <c r="H14" s="154"/>
      <c r="I14" s="150"/>
      <c r="J14" s="158"/>
      <c r="K14" s="150"/>
    </row>
    <row r="15" spans="1:11" ht="110.25" x14ac:dyDescent="0.25">
      <c r="A15" s="145"/>
      <c r="B15" s="246" t="s">
        <v>281</v>
      </c>
      <c r="C15" s="145" t="s">
        <v>143</v>
      </c>
      <c r="D15" s="145" t="s">
        <v>280</v>
      </c>
      <c r="E15" s="146">
        <f>E16+E17</f>
        <v>138414</v>
      </c>
      <c r="F15" s="146">
        <f>F16+F17</f>
        <v>138474</v>
      </c>
      <c r="G15" s="147">
        <f t="shared" si="0"/>
        <v>100.04334821622089</v>
      </c>
      <c r="H15" s="148">
        <v>100</v>
      </c>
      <c r="I15" s="150"/>
      <c r="J15" s="149" t="s">
        <v>433</v>
      </c>
      <c r="K15" s="150"/>
    </row>
    <row r="16" spans="1:11" s="155" customFormat="1" x14ac:dyDescent="0.25">
      <c r="A16" s="150"/>
      <c r="B16" s="151" t="s">
        <v>13</v>
      </c>
      <c r="C16" s="150"/>
      <c r="D16" s="150"/>
      <c r="E16" s="152">
        <v>92314</v>
      </c>
      <c r="F16" s="152">
        <v>92314</v>
      </c>
      <c r="G16" s="153">
        <f t="shared" si="0"/>
        <v>100</v>
      </c>
      <c r="H16" s="154"/>
      <c r="I16" s="150"/>
      <c r="J16" s="150"/>
      <c r="K16" s="150"/>
    </row>
    <row r="17" spans="1:11" s="155" customFormat="1" x14ac:dyDescent="0.25">
      <c r="A17" s="150"/>
      <c r="B17" s="156" t="s">
        <v>19</v>
      </c>
      <c r="C17" s="150"/>
      <c r="D17" s="150"/>
      <c r="E17" s="152">
        <v>46100</v>
      </c>
      <c r="F17" s="152">
        <v>46160</v>
      </c>
      <c r="G17" s="153">
        <f t="shared" si="0"/>
        <v>100.1301518438178</v>
      </c>
      <c r="H17" s="154"/>
      <c r="I17" s="150"/>
      <c r="J17" s="150"/>
      <c r="K17" s="150"/>
    </row>
    <row r="18" spans="1:11" ht="126" x14ac:dyDescent="0.25">
      <c r="A18" s="145">
        <v>2</v>
      </c>
      <c r="B18" s="246" t="s">
        <v>269</v>
      </c>
      <c r="C18" s="145" t="s">
        <v>141</v>
      </c>
      <c r="D18" s="145" t="s">
        <v>16</v>
      </c>
      <c r="E18" s="146">
        <f>E19+E20</f>
        <v>1375500</v>
      </c>
      <c r="F18" s="146">
        <f>F19+F20</f>
        <v>1281916.67</v>
      </c>
      <c r="G18" s="147">
        <f t="shared" si="0"/>
        <v>93.19641366775717</v>
      </c>
      <c r="H18" s="148">
        <v>100</v>
      </c>
      <c r="I18" s="246"/>
      <c r="J18" s="149" t="s">
        <v>433</v>
      </c>
      <c r="K18" s="246"/>
    </row>
    <row r="19" spans="1:11" s="155" customFormat="1" x14ac:dyDescent="0.25">
      <c r="A19" s="150"/>
      <c r="B19" s="151" t="s">
        <v>13</v>
      </c>
      <c r="C19" s="150"/>
      <c r="D19" s="150"/>
      <c r="E19" s="152">
        <v>240000</v>
      </c>
      <c r="F19" s="152">
        <v>240000</v>
      </c>
      <c r="G19" s="153">
        <f t="shared" si="0"/>
        <v>100</v>
      </c>
      <c r="H19" s="154"/>
      <c r="I19" s="150"/>
      <c r="J19" s="150"/>
      <c r="K19" s="150"/>
    </row>
    <row r="20" spans="1:11" s="155" customFormat="1" x14ac:dyDescent="0.25">
      <c r="A20" s="150"/>
      <c r="B20" s="156" t="s">
        <v>19</v>
      </c>
      <c r="C20" s="150"/>
      <c r="D20" s="150"/>
      <c r="E20" s="152">
        <v>1135500</v>
      </c>
      <c r="F20" s="152">
        <v>1041916.67</v>
      </c>
      <c r="G20" s="153">
        <f t="shared" si="0"/>
        <v>91.758403346543375</v>
      </c>
      <c r="H20" s="154"/>
      <c r="I20" s="150"/>
      <c r="J20" s="150"/>
      <c r="K20" s="150"/>
    </row>
    <row r="21" spans="1:11" s="155" customFormat="1" x14ac:dyDescent="0.25">
      <c r="A21" s="150"/>
      <c r="B21" s="157" t="s">
        <v>155</v>
      </c>
      <c r="C21" s="150"/>
      <c r="D21" s="150"/>
      <c r="E21" s="152"/>
      <c r="F21" s="152"/>
      <c r="G21" s="153"/>
      <c r="H21" s="154"/>
      <c r="I21" s="150"/>
      <c r="J21" s="150"/>
      <c r="K21" s="150"/>
    </row>
    <row r="22" spans="1:11" s="155" customFormat="1" ht="94.5" x14ac:dyDescent="0.25">
      <c r="A22" s="150"/>
      <c r="B22" s="246" t="s">
        <v>434</v>
      </c>
      <c r="C22" s="145" t="s">
        <v>143</v>
      </c>
      <c r="D22" s="150"/>
      <c r="E22" s="146">
        <f>E23+E24</f>
        <v>130500</v>
      </c>
      <c r="F22" s="146">
        <f>F23+F24</f>
        <v>130500</v>
      </c>
      <c r="G22" s="147">
        <f t="shared" si="0"/>
        <v>100</v>
      </c>
      <c r="H22" s="148">
        <v>100</v>
      </c>
      <c r="I22" s="150"/>
      <c r="J22" s="149" t="s">
        <v>380</v>
      </c>
      <c r="K22" s="150"/>
    </row>
    <row r="23" spans="1:11" s="155" customFormat="1" x14ac:dyDescent="0.25">
      <c r="A23" s="150"/>
      <c r="B23" s="151" t="s">
        <v>13</v>
      </c>
      <c r="C23" s="150"/>
      <c r="D23" s="150"/>
      <c r="E23" s="152">
        <v>90000</v>
      </c>
      <c r="F23" s="152">
        <v>90000</v>
      </c>
      <c r="G23" s="153">
        <f t="shared" si="0"/>
        <v>100</v>
      </c>
      <c r="H23" s="154"/>
      <c r="I23" s="150"/>
      <c r="J23" s="150"/>
      <c r="K23" s="150"/>
    </row>
    <row r="24" spans="1:11" s="155" customFormat="1" x14ac:dyDescent="0.25">
      <c r="A24" s="150"/>
      <c r="B24" s="156" t="s">
        <v>19</v>
      </c>
      <c r="C24" s="150"/>
      <c r="D24" s="150"/>
      <c r="E24" s="152">
        <v>40500</v>
      </c>
      <c r="F24" s="152">
        <v>40500</v>
      </c>
      <c r="G24" s="153">
        <f t="shared" si="0"/>
        <v>100</v>
      </c>
      <c r="H24" s="154"/>
      <c r="I24" s="150"/>
      <c r="J24" s="150"/>
      <c r="K24" s="150"/>
    </row>
    <row r="25" spans="1:11" ht="63" x14ac:dyDescent="0.25">
      <c r="A25" s="145">
        <v>3</v>
      </c>
      <c r="B25" s="246" t="s">
        <v>268</v>
      </c>
      <c r="C25" s="145" t="s">
        <v>140</v>
      </c>
      <c r="D25" s="145" t="s">
        <v>16</v>
      </c>
      <c r="E25" s="146">
        <f>E26+E27</f>
        <v>1482495</v>
      </c>
      <c r="F25" s="146">
        <f>F26+F27</f>
        <v>763494.26</v>
      </c>
      <c r="G25" s="147">
        <f t="shared" si="0"/>
        <v>51.500629681718991</v>
      </c>
      <c r="H25" s="148">
        <v>100</v>
      </c>
      <c r="I25" s="150"/>
      <c r="J25" s="149" t="s">
        <v>433</v>
      </c>
      <c r="K25" s="150"/>
    </row>
    <row r="26" spans="1:11" s="155" customFormat="1" x14ac:dyDescent="0.25">
      <c r="A26" s="150"/>
      <c r="B26" s="151" t="s">
        <v>13</v>
      </c>
      <c r="C26" s="150"/>
      <c r="D26" s="150"/>
      <c r="E26" s="152">
        <v>382495</v>
      </c>
      <c r="F26" s="152">
        <v>347020</v>
      </c>
      <c r="G26" s="153">
        <f t="shared" si="0"/>
        <v>90.725368959071361</v>
      </c>
      <c r="H26" s="154"/>
      <c r="I26" s="150"/>
      <c r="J26" s="150"/>
      <c r="K26" s="150"/>
    </row>
    <row r="27" spans="1:11" s="155" customFormat="1" x14ac:dyDescent="0.25">
      <c r="A27" s="150"/>
      <c r="B27" s="156" t="s">
        <v>19</v>
      </c>
      <c r="C27" s="150"/>
      <c r="D27" s="150"/>
      <c r="E27" s="152">
        <v>1100000</v>
      </c>
      <c r="F27" s="152">
        <v>416474.26</v>
      </c>
      <c r="G27" s="153">
        <f t="shared" si="0"/>
        <v>37.861296363636363</v>
      </c>
      <c r="H27" s="154"/>
      <c r="I27" s="150"/>
      <c r="J27" s="150"/>
      <c r="K27" s="150"/>
    </row>
    <row r="28" spans="1:11" x14ac:dyDescent="0.25">
      <c r="A28" s="145"/>
      <c r="B28" s="157" t="s">
        <v>155</v>
      </c>
      <c r="C28" s="150"/>
      <c r="D28" s="150"/>
      <c r="E28" s="147"/>
      <c r="F28" s="147"/>
      <c r="G28" s="147"/>
      <c r="H28" s="154"/>
      <c r="I28" s="150"/>
      <c r="J28" s="150"/>
      <c r="K28" s="150"/>
    </row>
    <row r="29" spans="1:11" ht="63" x14ac:dyDescent="0.25">
      <c r="A29" s="145"/>
      <c r="B29" s="246" t="s">
        <v>282</v>
      </c>
      <c r="C29" s="145" t="s">
        <v>143</v>
      </c>
      <c r="D29" s="145" t="s">
        <v>280</v>
      </c>
      <c r="E29" s="146">
        <f>E30</f>
        <v>347020</v>
      </c>
      <c r="F29" s="146">
        <f>F30</f>
        <v>347020</v>
      </c>
      <c r="G29" s="147">
        <f t="shared" si="0"/>
        <v>100</v>
      </c>
      <c r="H29" s="148">
        <v>100</v>
      </c>
      <c r="I29" s="150"/>
      <c r="J29" s="149" t="s">
        <v>435</v>
      </c>
      <c r="K29" s="150"/>
    </row>
    <row r="30" spans="1:11" s="155" customFormat="1" x14ac:dyDescent="0.25">
      <c r="A30" s="150"/>
      <c r="B30" s="151" t="s">
        <v>13</v>
      </c>
      <c r="C30" s="150"/>
      <c r="D30" s="150"/>
      <c r="E30" s="152">
        <v>347020</v>
      </c>
      <c r="F30" s="152">
        <v>347020</v>
      </c>
      <c r="G30" s="153">
        <f t="shared" si="0"/>
        <v>100</v>
      </c>
      <c r="H30" s="154"/>
      <c r="I30" s="150"/>
      <c r="J30" s="150"/>
      <c r="K30" s="150"/>
    </row>
    <row r="31" spans="1:11" s="155" customFormat="1" ht="173.25" x14ac:dyDescent="0.25">
      <c r="A31" s="150"/>
      <c r="B31" s="246" t="s">
        <v>436</v>
      </c>
      <c r="C31" s="145" t="s">
        <v>143</v>
      </c>
      <c r="D31" s="145">
        <v>2018</v>
      </c>
      <c r="E31" s="146">
        <v>35475</v>
      </c>
      <c r="F31" s="146">
        <f>F32</f>
        <v>0</v>
      </c>
      <c r="G31" s="147">
        <v>0</v>
      </c>
      <c r="H31" s="148"/>
      <c r="I31" s="151" t="s">
        <v>437</v>
      </c>
      <c r="J31" s="149" t="s">
        <v>380</v>
      </c>
      <c r="K31" s="150"/>
    </row>
    <row r="32" spans="1:11" s="155" customFormat="1" x14ac:dyDescent="0.25">
      <c r="A32" s="150"/>
      <c r="B32" s="151" t="s">
        <v>13</v>
      </c>
      <c r="C32" s="150"/>
      <c r="D32" s="150"/>
      <c r="E32" s="152">
        <v>35475</v>
      </c>
      <c r="F32" s="152">
        <v>0</v>
      </c>
      <c r="G32" s="152">
        <v>0</v>
      </c>
      <c r="H32" s="154"/>
      <c r="I32" s="150"/>
      <c r="J32" s="150"/>
      <c r="K32" s="150"/>
    </row>
    <row r="33" spans="1:11" x14ac:dyDescent="0.25">
      <c r="A33" s="145"/>
      <c r="B33" s="159" t="s">
        <v>54</v>
      </c>
      <c r="C33" s="150"/>
      <c r="D33" s="150"/>
      <c r="E33" s="160">
        <f>E34+E37</f>
        <v>65901097.899999999</v>
      </c>
      <c r="F33" s="160">
        <f>F34+F37</f>
        <v>69316413.829999998</v>
      </c>
      <c r="G33" s="161">
        <f t="shared" ref="G33:G36" si="1">F33/E33*100</f>
        <v>105.18248714942882</v>
      </c>
      <c r="H33" s="154"/>
      <c r="I33" s="150"/>
      <c r="J33" s="150"/>
      <c r="K33" s="150"/>
    </row>
    <row r="34" spans="1:11" s="155" customFormat="1" x14ac:dyDescent="0.25">
      <c r="A34" s="150"/>
      <c r="B34" s="151" t="s">
        <v>13</v>
      </c>
      <c r="C34" s="150"/>
      <c r="D34" s="150"/>
      <c r="E34" s="152">
        <f>E26+E19+E10</f>
        <v>5519497.9000000004</v>
      </c>
      <c r="F34" s="152">
        <f>F26+F19+F10</f>
        <v>5484022.9000000004</v>
      </c>
      <c r="G34" s="153">
        <f t="shared" si="1"/>
        <v>99.357278494480454</v>
      </c>
      <c r="H34" s="154"/>
      <c r="I34" s="150"/>
      <c r="J34" s="150"/>
      <c r="K34" s="150"/>
    </row>
    <row r="35" spans="1:11" s="155" customFormat="1" x14ac:dyDescent="0.25">
      <c r="A35" s="150"/>
      <c r="B35" s="151" t="s">
        <v>438</v>
      </c>
      <c r="C35" s="150"/>
      <c r="D35" s="150"/>
      <c r="E35" s="152"/>
      <c r="F35" s="152"/>
      <c r="G35" s="153"/>
      <c r="H35" s="154"/>
      <c r="I35" s="150"/>
      <c r="J35" s="150"/>
      <c r="K35" s="150"/>
    </row>
    <row r="36" spans="1:11" s="155" customFormat="1" ht="63" x14ac:dyDescent="0.25">
      <c r="A36" s="150"/>
      <c r="B36" s="151" t="s">
        <v>439</v>
      </c>
      <c r="C36" s="150"/>
      <c r="D36" s="150"/>
      <c r="E36" s="152">
        <f>E16+E23</f>
        <v>182314</v>
      </c>
      <c r="F36" s="152">
        <f>F16+F23</f>
        <v>182314</v>
      </c>
      <c r="G36" s="153">
        <f t="shared" si="1"/>
        <v>100</v>
      </c>
      <c r="H36" s="154"/>
      <c r="I36" s="150"/>
      <c r="J36" s="150"/>
      <c r="K36" s="150"/>
    </row>
    <row r="37" spans="1:11" s="155" customFormat="1" x14ac:dyDescent="0.25">
      <c r="A37" s="150"/>
      <c r="B37" s="156" t="s">
        <v>19</v>
      </c>
      <c r="C37" s="150"/>
      <c r="D37" s="150"/>
      <c r="E37" s="152">
        <f>E27+E20+E11</f>
        <v>60381600</v>
      </c>
      <c r="F37" s="152">
        <f>F27+F20+F11</f>
        <v>63832390.93</v>
      </c>
      <c r="G37" s="153">
        <f>F37/E37*100</f>
        <v>105.71497100109968</v>
      </c>
      <c r="H37" s="154"/>
      <c r="I37" s="150"/>
      <c r="J37" s="150"/>
      <c r="K37" s="150"/>
    </row>
    <row r="38" spans="1:11" x14ac:dyDescent="0.25">
      <c r="A38" s="145"/>
      <c r="B38" s="156"/>
      <c r="C38" s="150"/>
      <c r="D38" s="150"/>
      <c r="E38" s="162"/>
      <c r="F38" s="150"/>
      <c r="G38" s="150"/>
      <c r="H38" s="154"/>
      <c r="I38" s="150"/>
      <c r="J38" s="150"/>
      <c r="K38" s="150"/>
    </row>
    <row r="39" spans="1:11" ht="16.5" x14ac:dyDescent="0.25">
      <c r="A39" s="647" t="s">
        <v>142</v>
      </c>
      <c r="B39" s="647"/>
      <c r="C39" s="647"/>
      <c r="D39" s="647"/>
      <c r="E39" s="647"/>
      <c r="F39" s="647"/>
      <c r="G39" s="647"/>
      <c r="H39" s="647"/>
      <c r="I39" s="647"/>
      <c r="J39" s="647"/>
      <c r="K39" s="647"/>
    </row>
    <row r="40" spans="1:11" ht="283.5" x14ac:dyDescent="0.25">
      <c r="A40" s="145">
        <v>4</v>
      </c>
      <c r="B40" s="246" t="s">
        <v>289</v>
      </c>
      <c r="C40" s="145" t="s">
        <v>143</v>
      </c>
      <c r="D40" s="145" t="s">
        <v>16</v>
      </c>
      <c r="E40" s="146">
        <f>E41+E42</f>
        <v>585375</v>
      </c>
      <c r="F40" s="146">
        <f>F41+F42</f>
        <v>553050</v>
      </c>
      <c r="G40" s="147">
        <f t="shared" ref="G40:G56" si="2">F40/E40*100</f>
        <v>94.477898782831517</v>
      </c>
      <c r="H40" s="148">
        <v>100</v>
      </c>
      <c r="I40" s="150"/>
      <c r="J40" s="149" t="s">
        <v>433</v>
      </c>
      <c r="K40" s="150"/>
    </row>
    <row r="41" spans="1:11" s="155" customFormat="1" x14ac:dyDescent="0.25">
      <c r="A41" s="150"/>
      <c r="B41" s="151" t="s">
        <v>13</v>
      </c>
      <c r="C41" s="150"/>
      <c r="D41" s="150"/>
      <c r="E41" s="152">
        <v>559585</v>
      </c>
      <c r="F41" s="152">
        <v>527260</v>
      </c>
      <c r="G41" s="153">
        <f t="shared" si="2"/>
        <v>94.223397696507234</v>
      </c>
      <c r="H41" s="154"/>
      <c r="I41" s="150"/>
      <c r="J41" s="150"/>
      <c r="K41" s="150"/>
    </row>
    <row r="42" spans="1:11" s="155" customFormat="1" x14ac:dyDescent="0.25">
      <c r="A42" s="150"/>
      <c r="B42" s="156" t="s">
        <v>19</v>
      </c>
      <c r="C42" s="150"/>
      <c r="D42" s="150"/>
      <c r="E42" s="152">
        <v>25790</v>
      </c>
      <c r="F42" s="152">
        <v>25790</v>
      </c>
      <c r="G42" s="153">
        <f t="shared" si="2"/>
        <v>100</v>
      </c>
      <c r="H42" s="154"/>
      <c r="I42" s="150"/>
      <c r="J42" s="150"/>
      <c r="K42" s="150"/>
    </row>
    <row r="43" spans="1:11" s="155" customFormat="1" x14ac:dyDescent="0.25">
      <c r="A43" s="150"/>
      <c r="B43" s="163" t="s">
        <v>155</v>
      </c>
      <c r="C43" s="150"/>
      <c r="D43" s="150"/>
      <c r="E43" s="152"/>
      <c r="F43" s="152"/>
      <c r="G43" s="153"/>
      <c r="H43" s="154"/>
      <c r="I43" s="150"/>
      <c r="J43" s="150"/>
      <c r="K43" s="150"/>
    </row>
    <row r="44" spans="1:11" s="155" customFormat="1" ht="173.25" x14ac:dyDescent="0.25">
      <c r="A44" s="150"/>
      <c r="B44" s="246" t="s">
        <v>440</v>
      </c>
      <c r="C44" s="145" t="s">
        <v>143</v>
      </c>
      <c r="D44" s="145">
        <v>2018</v>
      </c>
      <c r="E44" s="146">
        <v>32325</v>
      </c>
      <c r="F44" s="152">
        <v>0</v>
      </c>
      <c r="G44" s="153"/>
      <c r="H44" s="154"/>
      <c r="I44" s="151" t="s">
        <v>437</v>
      </c>
      <c r="J44" s="149" t="s">
        <v>380</v>
      </c>
      <c r="K44" s="150"/>
    </row>
    <row r="45" spans="1:11" s="155" customFormat="1" x14ac:dyDescent="0.25">
      <c r="A45" s="150"/>
      <c r="B45" s="151" t="s">
        <v>13</v>
      </c>
      <c r="C45" s="150"/>
      <c r="D45" s="150"/>
      <c r="E45" s="152">
        <v>32325</v>
      </c>
      <c r="F45" s="152">
        <v>0</v>
      </c>
      <c r="G45" s="153"/>
      <c r="H45" s="154"/>
      <c r="I45" s="150"/>
      <c r="J45" s="150"/>
      <c r="K45" s="150"/>
    </row>
    <row r="46" spans="1:11" s="155" customFormat="1" x14ac:dyDescent="0.25">
      <c r="A46" s="150"/>
      <c r="B46" s="156"/>
      <c r="C46" s="150"/>
      <c r="D46" s="150"/>
      <c r="E46" s="152"/>
      <c r="F46" s="152"/>
      <c r="G46" s="153"/>
      <c r="H46" s="154"/>
      <c r="I46" s="150"/>
      <c r="J46" s="150"/>
      <c r="K46" s="150"/>
    </row>
    <row r="47" spans="1:11" ht="94.5" x14ac:dyDescent="0.25">
      <c r="A47" s="145"/>
      <c r="B47" s="246" t="s">
        <v>441</v>
      </c>
      <c r="C47" s="145" t="s">
        <v>143</v>
      </c>
      <c r="D47" s="145">
        <v>2018</v>
      </c>
      <c r="E47" s="147">
        <f>E48+E49</f>
        <v>75290</v>
      </c>
      <c r="F47" s="147">
        <f>F48+F49</f>
        <v>75290</v>
      </c>
      <c r="G47" s="147">
        <f t="shared" si="2"/>
        <v>100</v>
      </c>
      <c r="H47" s="148">
        <v>100</v>
      </c>
      <c r="I47" s="150"/>
      <c r="J47" s="149" t="s">
        <v>380</v>
      </c>
      <c r="K47" s="150"/>
    </row>
    <row r="48" spans="1:11" s="155" customFormat="1" x14ac:dyDescent="0.25">
      <c r="A48" s="150"/>
      <c r="B48" s="151" t="s">
        <v>13</v>
      </c>
      <c r="C48" s="150"/>
      <c r="D48" s="150"/>
      <c r="E48" s="152">
        <v>49500</v>
      </c>
      <c r="F48" s="152">
        <v>49500</v>
      </c>
      <c r="G48" s="153">
        <f t="shared" si="2"/>
        <v>100</v>
      </c>
      <c r="H48" s="154"/>
      <c r="I48" s="150"/>
      <c r="J48" s="150"/>
      <c r="K48" s="150"/>
    </row>
    <row r="49" spans="1:11" s="155" customFormat="1" x14ac:dyDescent="0.25">
      <c r="A49" s="150"/>
      <c r="B49" s="156" t="s">
        <v>19</v>
      </c>
      <c r="C49" s="150"/>
      <c r="D49" s="150"/>
      <c r="E49" s="152">
        <v>25790</v>
      </c>
      <c r="F49" s="152">
        <v>25790</v>
      </c>
      <c r="G49" s="153">
        <f t="shared" si="2"/>
        <v>100</v>
      </c>
      <c r="H49" s="154"/>
      <c r="I49" s="150"/>
      <c r="J49" s="150"/>
      <c r="K49" s="150"/>
    </row>
    <row r="50" spans="1:11" ht="220.5" x14ac:dyDescent="0.25">
      <c r="A50" s="145">
        <v>5</v>
      </c>
      <c r="B50" s="246" t="s">
        <v>267</v>
      </c>
      <c r="C50" s="145" t="s">
        <v>143</v>
      </c>
      <c r="D50" s="145" t="s">
        <v>16</v>
      </c>
      <c r="E50" s="146">
        <f>E51</f>
        <v>1051975</v>
      </c>
      <c r="F50" s="146">
        <f>F51</f>
        <v>1021950</v>
      </c>
      <c r="G50" s="147">
        <f t="shared" si="2"/>
        <v>97.145844720644504</v>
      </c>
      <c r="H50" s="148">
        <v>100</v>
      </c>
      <c r="I50" s="149"/>
      <c r="J50" s="149" t="s">
        <v>433</v>
      </c>
      <c r="K50" s="150"/>
    </row>
    <row r="51" spans="1:11" s="155" customFormat="1" x14ac:dyDescent="0.25">
      <c r="A51" s="150"/>
      <c r="B51" s="151" t="s">
        <v>13</v>
      </c>
      <c r="C51" s="150"/>
      <c r="D51" s="150"/>
      <c r="E51" s="152">
        <v>1051975</v>
      </c>
      <c r="F51" s="152">
        <v>1021950</v>
      </c>
      <c r="G51" s="153">
        <f t="shared" si="2"/>
        <v>97.145844720644504</v>
      </c>
      <c r="H51" s="154"/>
      <c r="I51" s="150"/>
      <c r="J51" s="150"/>
      <c r="K51" s="150"/>
    </row>
    <row r="52" spans="1:11" s="155" customFormat="1" ht="173.25" x14ac:dyDescent="0.25">
      <c r="A52" s="150"/>
      <c r="B52" s="246" t="s">
        <v>442</v>
      </c>
      <c r="C52" s="145" t="s">
        <v>143</v>
      </c>
      <c r="D52" s="145">
        <v>2018</v>
      </c>
      <c r="E52" s="146">
        <v>30025</v>
      </c>
      <c r="F52" s="146">
        <f>F53</f>
        <v>0</v>
      </c>
      <c r="G52" s="153"/>
      <c r="H52" s="154"/>
      <c r="I52" s="151" t="s">
        <v>437</v>
      </c>
      <c r="J52" s="149" t="s">
        <v>380</v>
      </c>
      <c r="K52" s="150"/>
    </row>
    <row r="53" spans="1:11" s="155" customFormat="1" x14ac:dyDescent="0.25">
      <c r="A53" s="150"/>
      <c r="B53" s="151" t="s">
        <v>13</v>
      </c>
      <c r="C53" s="150"/>
      <c r="D53" s="150"/>
      <c r="E53" s="152">
        <v>30025</v>
      </c>
      <c r="F53" s="146"/>
      <c r="G53" s="153"/>
      <c r="H53" s="154"/>
      <c r="I53" s="150"/>
      <c r="J53" s="150"/>
      <c r="K53" s="150"/>
    </row>
    <row r="54" spans="1:11" ht="141.75" x14ac:dyDescent="0.25">
      <c r="A54" s="145">
        <v>6</v>
      </c>
      <c r="B54" s="246" t="s">
        <v>283</v>
      </c>
      <c r="C54" s="145" t="s">
        <v>143</v>
      </c>
      <c r="D54" s="145" t="s">
        <v>16</v>
      </c>
      <c r="E54" s="146">
        <f>E55+E56</f>
        <v>2631774.1</v>
      </c>
      <c r="F54" s="146">
        <f>F55+F56</f>
        <v>2631774.1</v>
      </c>
      <c r="G54" s="147">
        <f t="shared" si="2"/>
        <v>100</v>
      </c>
      <c r="H54" s="148">
        <v>100</v>
      </c>
      <c r="I54" s="150"/>
      <c r="J54" s="149" t="s">
        <v>433</v>
      </c>
      <c r="K54" s="150"/>
    </row>
    <row r="55" spans="1:11" s="155" customFormat="1" x14ac:dyDescent="0.25">
      <c r="A55" s="150"/>
      <c r="B55" s="151" t="s">
        <v>13</v>
      </c>
      <c r="C55" s="150"/>
      <c r="D55" s="150"/>
      <c r="E55" s="152">
        <v>2551871.1</v>
      </c>
      <c r="F55" s="152">
        <v>2551871.1</v>
      </c>
      <c r="G55" s="153">
        <f t="shared" si="2"/>
        <v>100</v>
      </c>
      <c r="H55" s="154"/>
      <c r="I55" s="150"/>
      <c r="J55" s="150"/>
      <c r="K55" s="150"/>
    </row>
    <row r="56" spans="1:11" s="155" customFormat="1" x14ac:dyDescent="0.25">
      <c r="A56" s="150"/>
      <c r="B56" s="156" t="s">
        <v>19</v>
      </c>
      <c r="C56" s="150"/>
      <c r="D56" s="150"/>
      <c r="E56" s="152">
        <f>E60+E63</f>
        <v>79903</v>
      </c>
      <c r="F56" s="152">
        <f>F60+F63</f>
        <v>79903</v>
      </c>
      <c r="G56" s="153">
        <f t="shared" si="2"/>
        <v>100</v>
      </c>
      <c r="H56" s="154"/>
      <c r="I56" s="150"/>
      <c r="J56" s="150"/>
      <c r="K56" s="150"/>
    </row>
    <row r="57" spans="1:11" s="155" customFormat="1" x14ac:dyDescent="0.25">
      <c r="A57" s="150"/>
      <c r="B57" s="164" t="s">
        <v>443</v>
      </c>
      <c r="C57" s="150"/>
      <c r="D57" s="150"/>
      <c r="E57" s="152"/>
      <c r="F57" s="152"/>
      <c r="G57" s="153"/>
      <c r="H57" s="154"/>
      <c r="I57" s="150"/>
      <c r="J57" s="150"/>
      <c r="K57" s="150"/>
    </row>
    <row r="58" spans="1:11" s="155" customFormat="1" ht="63" x14ac:dyDescent="0.25">
      <c r="A58" s="150"/>
      <c r="B58" s="246" t="s">
        <v>444</v>
      </c>
      <c r="C58" s="145" t="s">
        <v>143</v>
      </c>
      <c r="D58" s="145" t="s">
        <v>445</v>
      </c>
      <c r="E58" s="146">
        <f>E59+E60</f>
        <v>78563</v>
      </c>
      <c r="F58" s="146">
        <f>F59+F60</f>
        <v>78563</v>
      </c>
      <c r="G58" s="147">
        <f t="shared" ref="G58:G79" si="3">F58/E58*100</f>
        <v>100</v>
      </c>
      <c r="H58" s="148">
        <v>100</v>
      </c>
      <c r="I58" s="150"/>
      <c r="J58" s="149" t="s">
        <v>433</v>
      </c>
      <c r="K58" s="150"/>
    </row>
    <row r="59" spans="1:11" s="155" customFormat="1" x14ac:dyDescent="0.25">
      <c r="A59" s="150"/>
      <c r="B59" s="151" t="s">
        <v>13</v>
      </c>
      <c r="C59" s="150"/>
      <c r="D59" s="150"/>
      <c r="E59" s="152">
        <v>50490</v>
      </c>
      <c r="F59" s="152">
        <v>50490</v>
      </c>
      <c r="G59" s="153">
        <f t="shared" si="3"/>
        <v>100</v>
      </c>
      <c r="H59" s="154"/>
      <c r="I59" s="150"/>
      <c r="J59" s="150"/>
      <c r="K59" s="150"/>
    </row>
    <row r="60" spans="1:11" s="155" customFormat="1" x14ac:dyDescent="0.25">
      <c r="A60" s="150"/>
      <c r="B60" s="156" t="s">
        <v>19</v>
      </c>
      <c r="C60" s="150"/>
      <c r="D60" s="150"/>
      <c r="E60" s="152">
        <v>28073</v>
      </c>
      <c r="F60" s="152">
        <v>28073</v>
      </c>
      <c r="G60" s="153">
        <f t="shared" si="3"/>
        <v>100</v>
      </c>
      <c r="H60" s="154"/>
      <c r="I60" s="150"/>
      <c r="J60" s="150"/>
      <c r="K60" s="150"/>
    </row>
    <row r="61" spans="1:11" s="155" customFormat="1" ht="63" x14ac:dyDescent="0.25">
      <c r="A61" s="150"/>
      <c r="B61" s="246" t="s">
        <v>446</v>
      </c>
      <c r="C61" s="145" t="s">
        <v>143</v>
      </c>
      <c r="D61" s="145" t="s">
        <v>445</v>
      </c>
      <c r="E61" s="146">
        <f>E62+E63</f>
        <v>142700</v>
      </c>
      <c r="F61" s="146">
        <f>F62+F63</f>
        <v>142700</v>
      </c>
      <c r="G61" s="147">
        <f t="shared" si="3"/>
        <v>100</v>
      </c>
      <c r="H61" s="148">
        <v>100</v>
      </c>
      <c r="I61" s="150"/>
      <c r="J61" s="149" t="s">
        <v>433</v>
      </c>
      <c r="K61" s="150"/>
    </row>
    <row r="62" spans="1:11" s="155" customFormat="1" x14ac:dyDescent="0.25">
      <c r="A62" s="150"/>
      <c r="B62" s="151" t="s">
        <v>13</v>
      </c>
      <c r="C62" s="150"/>
      <c r="D62" s="150"/>
      <c r="E62" s="152">
        <v>90870</v>
      </c>
      <c r="F62" s="152">
        <v>90870</v>
      </c>
      <c r="G62" s="153">
        <f t="shared" si="3"/>
        <v>100</v>
      </c>
      <c r="H62" s="154"/>
      <c r="I62" s="150"/>
      <c r="J62" s="150"/>
      <c r="K62" s="150"/>
    </row>
    <row r="63" spans="1:11" s="155" customFormat="1" x14ac:dyDescent="0.25">
      <c r="A63" s="150"/>
      <c r="B63" s="156" t="s">
        <v>19</v>
      </c>
      <c r="C63" s="150"/>
      <c r="D63" s="150"/>
      <c r="E63" s="152">
        <v>51830</v>
      </c>
      <c r="F63" s="152">
        <v>51830</v>
      </c>
      <c r="G63" s="153">
        <f t="shared" si="3"/>
        <v>100</v>
      </c>
      <c r="H63" s="154"/>
      <c r="I63" s="150"/>
      <c r="J63" s="150"/>
      <c r="K63" s="150"/>
    </row>
    <row r="64" spans="1:11" ht="157.5" x14ac:dyDescent="0.25">
      <c r="A64" s="145">
        <v>7</v>
      </c>
      <c r="B64" s="246" t="s">
        <v>266</v>
      </c>
      <c r="C64" s="145" t="s">
        <v>143</v>
      </c>
      <c r="D64" s="147" t="s">
        <v>16</v>
      </c>
      <c r="E64" s="146">
        <f>E65</f>
        <v>675300</v>
      </c>
      <c r="F64" s="146">
        <f>F65</f>
        <v>675300</v>
      </c>
      <c r="G64" s="147">
        <f t="shared" si="3"/>
        <v>100</v>
      </c>
      <c r="H64" s="148">
        <v>100</v>
      </c>
      <c r="I64" s="150"/>
      <c r="J64" s="149" t="s">
        <v>433</v>
      </c>
      <c r="K64" s="150"/>
    </row>
    <row r="65" spans="1:11" s="155" customFormat="1" x14ac:dyDescent="0.25">
      <c r="A65" s="150"/>
      <c r="B65" s="151" t="s">
        <v>13</v>
      </c>
      <c r="C65" s="150"/>
      <c r="D65" s="150"/>
      <c r="E65" s="152">
        <v>675300</v>
      </c>
      <c r="F65" s="152">
        <v>675300</v>
      </c>
      <c r="G65" s="153">
        <f t="shared" si="3"/>
        <v>100</v>
      </c>
      <c r="H65" s="154"/>
      <c r="I65" s="150"/>
      <c r="J65" s="150"/>
      <c r="K65" s="150"/>
    </row>
    <row r="66" spans="1:11" ht="141.75" x14ac:dyDescent="0.25">
      <c r="A66" s="145">
        <v>8</v>
      </c>
      <c r="B66" s="246" t="s">
        <v>265</v>
      </c>
      <c r="C66" s="145" t="s">
        <v>143</v>
      </c>
      <c r="D66" s="145" t="s">
        <v>16</v>
      </c>
      <c r="E66" s="146">
        <f>E67</f>
        <v>517000</v>
      </c>
      <c r="F66" s="146">
        <f>F67</f>
        <v>517000</v>
      </c>
      <c r="G66" s="147">
        <f t="shared" si="3"/>
        <v>100</v>
      </c>
      <c r="H66" s="148">
        <v>100</v>
      </c>
      <c r="I66" s="150"/>
      <c r="J66" s="149" t="s">
        <v>433</v>
      </c>
      <c r="K66" s="150"/>
    </row>
    <row r="67" spans="1:11" s="155" customFormat="1" x14ac:dyDescent="0.25">
      <c r="A67" s="150"/>
      <c r="B67" s="151" t="s">
        <v>13</v>
      </c>
      <c r="C67" s="150"/>
      <c r="D67" s="150"/>
      <c r="E67" s="152">
        <v>517000</v>
      </c>
      <c r="F67" s="152">
        <v>517000</v>
      </c>
      <c r="G67" s="153">
        <f t="shared" si="3"/>
        <v>100</v>
      </c>
      <c r="H67" s="154"/>
      <c r="I67" s="150"/>
      <c r="J67" s="150"/>
      <c r="K67" s="150"/>
    </row>
    <row r="68" spans="1:11" ht="63" x14ac:dyDescent="0.25">
      <c r="A68" s="145">
        <v>9</v>
      </c>
      <c r="B68" s="246" t="s">
        <v>264</v>
      </c>
      <c r="C68" s="145" t="s">
        <v>143</v>
      </c>
      <c r="D68" s="145" t="s">
        <v>16</v>
      </c>
      <c r="E68" s="146">
        <f>E69</f>
        <v>600000</v>
      </c>
      <c r="F68" s="146">
        <f>F69</f>
        <v>308247.17</v>
      </c>
      <c r="G68" s="147">
        <f t="shared" si="3"/>
        <v>51.374528333333338</v>
      </c>
      <c r="H68" s="148">
        <v>100</v>
      </c>
      <c r="I68" s="150"/>
      <c r="J68" s="149" t="s">
        <v>433</v>
      </c>
      <c r="K68" s="150"/>
    </row>
    <row r="69" spans="1:11" s="155" customFormat="1" x14ac:dyDescent="0.25">
      <c r="A69" s="150"/>
      <c r="B69" s="156" t="s">
        <v>19</v>
      </c>
      <c r="C69" s="150"/>
      <c r="D69" s="150"/>
      <c r="E69" s="152">
        <v>600000</v>
      </c>
      <c r="F69" s="152">
        <v>308247.17</v>
      </c>
      <c r="G69" s="153">
        <f t="shared" si="3"/>
        <v>51.374528333333338</v>
      </c>
      <c r="H69" s="154"/>
      <c r="I69" s="150"/>
      <c r="J69" s="150"/>
      <c r="K69" s="150"/>
    </row>
    <row r="70" spans="1:11" x14ac:dyDescent="0.25">
      <c r="A70" s="145"/>
      <c r="B70" s="159" t="s">
        <v>54</v>
      </c>
      <c r="C70" s="150"/>
      <c r="D70" s="150"/>
      <c r="E70" s="160">
        <f>E71+E74</f>
        <v>6061424.0999999996</v>
      </c>
      <c r="F70" s="160">
        <f>F71+F74</f>
        <v>5707321.2699999996</v>
      </c>
      <c r="G70" s="161">
        <f t="shared" si="3"/>
        <v>94.158091825318735</v>
      </c>
      <c r="H70" s="154"/>
      <c r="I70" s="150"/>
      <c r="J70" s="150"/>
      <c r="K70" s="150"/>
    </row>
    <row r="71" spans="1:11" s="155" customFormat="1" x14ac:dyDescent="0.25">
      <c r="A71" s="150"/>
      <c r="B71" s="151" t="s">
        <v>13</v>
      </c>
      <c r="C71" s="150"/>
      <c r="D71" s="150"/>
      <c r="E71" s="152">
        <f>E67+E65+E55+E51+E41</f>
        <v>5355731.0999999996</v>
      </c>
      <c r="F71" s="152">
        <f>F67+F65+F55+F51+F41</f>
        <v>5293381.0999999996</v>
      </c>
      <c r="G71" s="153">
        <f t="shared" si="3"/>
        <v>98.835826541030031</v>
      </c>
      <c r="H71" s="154"/>
      <c r="I71" s="150"/>
      <c r="J71" s="150"/>
      <c r="K71" s="150"/>
    </row>
    <row r="72" spans="1:11" s="155" customFormat="1" x14ac:dyDescent="0.25">
      <c r="A72" s="150"/>
      <c r="B72" s="151" t="s">
        <v>438</v>
      </c>
      <c r="C72" s="150"/>
      <c r="D72" s="150"/>
      <c r="E72" s="152"/>
      <c r="F72" s="152"/>
      <c r="G72" s="153"/>
      <c r="H72" s="154"/>
      <c r="I72" s="150"/>
      <c r="J72" s="150"/>
      <c r="K72" s="150"/>
    </row>
    <row r="73" spans="1:11" s="155" customFormat="1" ht="63" x14ac:dyDescent="0.25">
      <c r="A73" s="150"/>
      <c r="B73" s="151" t="s">
        <v>439</v>
      </c>
      <c r="C73" s="150"/>
      <c r="D73" s="150"/>
      <c r="E73" s="152">
        <f>E48+E59+E62</f>
        <v>190860</v>
      </c>
      <c r="F73" s="152">
        <f>F48+F59+F62</f>
        <v>190860</v>
      </c>
      <c r="G73" s="153">
        <f t="shared" si="3"/>
        <v>100</v>
      </c>
      <c r="H73" s="154"/>
      <c r="I73" s="150"/>
      <c r="J73" s="150"/>
      <c r="K73" s="150"/>
    </row>
    <row r="74" spans="1:11" s="155" customFormat="1" x14ac:dyDescent="0.25">
      <c r="A74" s="150"/>
      <c r="B74" s="156" t="s">
        <v>19</v>
      </c>
      <c r="C74" s="150"/>
      <c r="D74" s="150"/>
      <c r="E74" s="152">
        <f>E69+E42+E56</f>
        <v>705693</v>
      </c>
      <c r="F74" s="152">
        <f>F42+F56+F69</f>
        <v>413940.17</v>
      </c>
      <c r="G74" s="153">
        <f t="shared" si="3"/>
        <v>58.657258893031383</v>
      </c>
      <c r="H74" s="154"/>
      <c r="I74" s="150"/>
      <c r="J74" s="150"/>
      <c r="K74" s="150"/>
    </row>
    <row r="75" spans="1:11" ht="16.5" x14ac:dyDescent="0.25">
      <c r="A75" s="145"/>
      <c r="B75" s="165" t="s">
        <v>73</v>
      </c>
      <c r="C75" s="150"/>
      <c r="D75" s="150"/>
      <c r="E75" s="160">
        <f>E76+E79</f>
        <v>71962522</v>
      </c>
      <c r="F75" s="160">
        <f>F76+F79</f>
        <v>75023735.099999994</v>
      </c>
      <c r="G75" s="161">
        <f t="shared" si="3"/>
        <v>104.2538991337741</v>
      </c>
      <c r="H75" s="154"/>
      <c r="I75" s="150"/>
      <c r="J75" s="150"/>
      <c r="K75" s="150"/>
    </row>
    <row r="76" spans="1:11" s="155" customFormat="1" ht="16.5" x14ac:dyDescent="0.25">
      <c r="A76" s="150"/>
      <c r="B76" s="166" t="s">
        <v>13</v>
      </c>
      <c r="C76" s="150"/>
      <c r="D76" s="150"/>
      <c r="E76" s="152">
        <f>E71+E34</f>
        <v>10875229</v>
      </c>
      <c r="F76" s="152">
        <f>F71+F34</f>
        <v>10777404</v>
      </c>
      <c r="G76" s="153">
        <f t="shared" si="3"/>
        <v>99.100478711758626</v>
      </c>
      <c r="H76" s="154"/>
      <c r="I76" s="150"/>
      <c r="J76" s="150"/>
      <c r="K76" s="150"/>
    </row>
    <row r="77" spans="1:11" s="155" customFormat="1" x14ac:dyDescent="0.25">
      <c r="A77" s="150"/>
      <c r="B77" s="151" t="s">
        <v>438</v>
      </c>
      <c r="C77" s="150"/>
      <c r="D77" s="150"/>
      <c r="E77" s="152"/>
      <c r="F77" s="152"/>
      <c r="G77" s="153"/>
      <c r="H77" s="154"/>
      <c r="I77" s="150"/>
      <c r="J77" s="150"/>
      <c r="K77" s="150"/>
    </row>
    <row r="78" spans="1:11" s="155" customFormat="1" ht="63" x14ac:dyDescent="0.25">
      <c r="A78" s="150"/>
      <c r="B78" s="151" t="s">
        <v>439</v>
      </c>
      <c r="C78" s="150"/>
      <c r="D78" s="150"/>
      <c r="E78" s="152">
        <f>E36+E73</f>
        <v>373174</v>
      </c>
      <c r="F78" s="152">
        <f>F36+F73</f>
        <v>373174</v>
      </c>
      <c r="G78" s="153">
        <f t="shared" si="3"/>
        <v>100</v>
      </c>
      <c r="H78" s="154"/>
      <c r="I78" s="150"/>
      <c r="J78" s="150"/>
      <c r="K78" s="150"/>
    </row>
    <row r="79" spans="1:11" s="155" customFormat="1" ht="16.5" x14ac:dyDescent="0.25">
      <c r="A79" s="150"/>
      <c r="B79" s="166" t="s">
        <v>144</v>
      </c>
      <c r="C79" s="150"/>
      <c r="D79" s="150"/>
      <c r="E79" s="152">
        <f>E37+E74</f>
        <v>61087293</v>
      </c>
      <c r="F79" s="152">
        <f>F37+F74</f>
        <v>64246331.100000001</v>
      </c>
      <c r="G79" s="153">
        <f t="shared" si="3"/>
        <v>105.17135061132927</v>
      </c>
      <c r="H79" s="154"/>
      <c r="I79" s="153"/>
      <c r="J79" s="150"/>
      <c r="K79" s="150"/>
    </row>
    <row r="80" spans="1:11" ht="16.5" x14ac:dyDescent="0.25">
      <c r="A80" s="145"/>
      <c r="B80" s="166"/>
      <c r="C80" s="145"/>
      <c r="D80" s="145"/>
      <c r="E80" s="145"/>
      <c r="F80" s="145"/>
      <c r="G80" s="145"/>
      <c r="H80" s="148"/>
      <c r="I80" s="145"/>
      <c r="J80" s="145"/>
      <c r="K80" s="145"/>
    </row>
    <row r="81" spans="1:11" ht="16.5" x14ac:dyDescent="0.25">
      <c r="A81" s="655" t="s">
        <v>304</v>
      </c>
      <c r="B81" s="655"/>
      <c r="C81" s="655"/>
      <c r="D81" s="655"/>
      <c r="E81" s="655"/>
      <c r="F81" s="655"/>
      <c r="G81" s="655"/>
      <c r="H81" s="655"/>
      <c r="I81" s="655"/>
      <c r="J81" s="655"/>
      <c r="K81" s="655"/>
    </row>
    <row r="82" spans="1:11" ht="16.5" x14ac:dyDescent="0.25">
      <c r="A82" s="647" t="s">
        <v>60</v>
      </c>
      <c r="B82" s="647"/>
      <c r="C82" s="647"/>
      <c r="D82" s="647"/>
      <c r="E82" s="647"/>
      <c r="F82" s="647"/>
      <c r="G82" s="647"/>
      <c r="H82" s="647"/>
      <c r="I82" s="647"/>
      <c r="J82" s="647"/>
      <c r="K82" s="647"/>
    </row>
    <row r="83" spans="1:11" ht="63" x14ac:dyDescent="0.25">
      <c r="A83" s="145">
        <v>10</v>
      </c>
      <c r="B83" s="246" t="s">
        <v>447</v>
      </c>
      <c r="C83" s="145" t="s">
        <v>14</v>
      </c>
      <c r="D83" s="145" t="s">
        <v>16</v>
      </c>
      <c r="E83" s="146">
        <v>914710</v>
      </c>
      <c r="F83" s="146">
        <v>737088.91</v>
      </c>
      <c r="G83" s="147">
        <f t="shared" ref="G83:G86" si="4">F83/E83*100</f>
        <v>80.581704583966513</v>
      </c>
      <c r="H83" s="148">
        <v>100</v>
      </c>
      <c r="I83" s="145"/>
      <c r="J83" s="149" t="s">
        <v>433</v>
      </c>
      <c r="K83" s="145"/>
    </row>
    <row r="84" spans="1:11" s="155" customFormat="1" x14ac:dyDescent="0.25">
      <c r="A84" s="150"/>
      <c r="B84" s="151" t="s">
        <v>13</v>
      </c>
      <c r="C84" s="150"/>
      <c r="D84" s="150"/>
      <c r="E84" s="152">
        <v>914710</v>
      </c>
      <c r="F84" s="152">
        <v>737088.91</v>
      </c>
      <c r="G84" s="153">
        <f t="shared" si="4"/>
        <v>80.581704583966513</v>
      </c>
      <c r="H84" s="154"/>
      <c r="I84" s="150"/>
      <c r="J84" s="150"/>
      <c r="K84" s="150"/>
    </row>
    <row r="85" spans="1:11" x14ac:dyDescent="0.25">
      <c r="A85" s="145"/>
      <c r="B85" s="159" t="s">
        <v>54</v>
      </c>
      <c r="C85" s="145"/>
      <c r="D85" s="145"/>
      <c r="E85" s="160">
        <f>E83</f>
        <v>914710</v>
      </c>
      <c r="F85" s="160">
        <f>F83</f>
        <v>737088.91</v>
      </c>
      <c r="G85" s="161">
        <f t="shared" si="4"/>
        <v>80.581704583966513</v>
      </c>
      <c r="H85" s="148"/>
      <c r="I85" s="145"/>
      <c r="J85" s="145"/>
      <c r="K85" s="145"/>
    </row>
    <row r="86" spans="1:11" s="155" customFormat="1" x14ac:dyDescent="0.25">
      <c r="A86" s="150"/>
      <c r="B86" s="151" t="s">
        <v>13</v>
      </c>
      <c r="C86" s="150"/>
      <c r="D86" s="150"/>
      <c r="E86" s="152">
        <f>E84</f>
        <v>914710</v>
      </c>
      <c r="F86" s="152">
        <f>F84</f>
        <v>737088.91</v>
      </c>
      <c r="G86" s="153">
        <f t="shared" si="4"/>
        <v>80.581704583966513</v>
      </c>
      <c r="H86" s="154"/>
      <c r="I86" s="150"/>
      <c r="J86" s="150"/>
      <c r="K86" s="150"/>
    </row>
    <row r="87" spans="1:11" ht="16.5" x14ac:dyDescent="0.25">
      <c r="A87" s="647" t="s">
        <v>62</v>
      </c>
      <c r="B87" s="647"/>
      <c r="C87" s="647"/>
      <c r="D87" s="647"/>
      <c r="E87" s="647"/>
      <c r="F87" s="647"/>
      <c r="G87" s="647"/>
      <c r="H87" s="647"/>
      <c r="I87" s="647"/>
      <c r="J87" s="647"/>
      <c r="K87" s="647"/>
    </row>
    <row r="88" spans="1:11" ht="63" x14ac:dyDescent="0.25">
      <c r="A88" s="145">
        <v>11</v>
      </c>
      <c r="B88" s="246" t="s">
        <v>63</v>
      </c>
      <c r="C88" s="145" t="s">
        <v>14</v>
      </c>
      <c r="D88" s="145" t="s">
        <v>16</v>
      </c>
      <c r="E88" s="146">
        <v>367626.2</v>
      </c>
      <c r="F88" s="146">
        <v>367607.84</v>
      </c>
      <c r="G88" s="147">
        <f t="shared" ref="G88:G106" si="5">F88/E88*100</f>
        <v>99.995005796648883</v>
      </c>
      <c r="H88" s="148">
        <v>100</v>
      </c>
      <c r="I88" s="145"/>
      <c r="J88" s="149" t="s">
        <v>433</v>
      </c>
      <c r="K88" s="167"/>
    </row>
    <row r="89" spans="1:11" ht="16.5" x14ac:dyDescent="0.25">
      <c r="A89" s="150"/>
      <c r="B89" s="151" t="s">
        <v>13</v>
      </c>
      <c r="C89" s="150"/>
      <c r="D89" s="150"/>
      <c r="E89" s="152">
        <v>367626.2</v>
      </c>
      <c r="F89" s="152">
        <v>367607.84</v>
      </c>
      <c r="G89" s="153">
        <f t="shared" si="5"/>
        <v>99.995005796648883</v>
      </c>
      <c r="H89" s="154"/>
      <c r="I89" s="150"/>
      <c r="J89" s="150"/>
      <c r="K89" s="167"/>
    </row>
    <row r="90" spans="1:11" x14ac:dyDescent="0.25">
      <c r="A90" s="145"/>
      <c r="B90" s="159" t="s">
        <v>54</v>
      </c>
      <c r="C90" s="145"/>
      <c r="D90" s="145"/>
      <c r="E90" s="160">
        <f>E88</f>
        <v>367626.2</v>
      </c>
      <c r="F90" s="160">
        <f>F88</f>
        <v>367607.84</v>
      </c>
      <c r="G90" s="161">
        <f t="shared" si="5"/>
        <v>99.995005796648883</v>
      </c>
      <c r="H90" s="148"/>
      <c r="I90" s="145"/>
      <c r="J90" s="145"/>
      <c r="K90" s="145"/>
    </row>
    <row r="91" spans="1:11" s="155" customFormat="1" x14ac:dyDescent="0.25">
      <c r="A91" s="150"/>
      <c r="B91" s="151" t="s">
        <v>13</v>
      </c>
      <c r="C91" s="150"/>
      <c r="D91" s="150"/>
      <c r="E91" s="152">
        <f>E89</f>
        <v>367626.2</v>
      </c>
      <c r="F91" s="152">
        <f>F89</f>
        <v>367607.84</v>
      </c>
      <c r="G91" s="153">
        <f t="shared" si="5"/>
        <v>99.995005796648883</v>
      </c>
      <c r="H91" s="154"/>
      <c r="I91" s="150"/>
      <c r="J91" s="150"/>
      <c r="K91" s="150"/>
    </row>
    <row r="92" spans="1:11" ht="16.5" x14ac:dyDescent="0.25">
      <c r="A92" s="647" t="s">
        <v>64</v>
      </c>
      <c r="B92" s="647"/>
      <c r="C92" s="647"/>
      <c r="D92" s="647"/>
      <c r="E92" s="647"/>
      <c r="F92" s="647"/>
      <c r="G92" s="647"/>
      <c r="H92" s="647"/>
      <c r="I92" s="647"/>
      <c r="J92" s="647"/>
      <c r="K92" s="647"/>
    </row>
    <row r="93" spans="1:11" ht="63" x14ac:dyDescent="0.25">
      <c r="A93" s="145">
        <v>12</v>
      </c>
      <c r="B93" s="246" t="s">
        <v>66</v>
      </c>
      <c r="C93" s="145" t="s">
        <v>14</v>
      </c>
      <c r="D93" s="145" t="s">
        <v>16</v>
      </c>
      <c r="E93" s="146">
        <v>24000</v>
      </c>
      <c r="F93" s="146">
        <v>24000</v>
      </c>
      <c r="G93" s="147">
        <f t="shared" si="5"/>
        <v>100</v>
      </c>
      <c r="H93" s="148">
        <v>100</v>
      </c>
      <c r="I93" s="145"/>
      <c r="J93" s="149" t="s">
        <v>433</v>
      </c>
      <c r="K93" s="145"/>
    </row>
    <row r="94" spans="1:11" s="155" customFormat="1" x14ac:dyDescent="0.25">
      <c r="A94" s="150"/>
      <c r="B94" s="151" t="s">
        <v>53</v>
      </c>
      <c r="C94" s="150"/>
      <c r="D94" s="150"/>
      <c r="E94" s="152">
        <v>24000</v>
      </c>
      <c r="F94" s="152">
        <v>24000</v>
      </c>
      <c r="G94" s="153">
        <f t="shared" si="5"/>
        <v>100</v>
      </c>
      <c r="H94" s="154"/>
      <c r="I94" s="150"/>
      <c r="J94" s="150"/>
      <c r="K94" s="150"/>
    </row>
    <row r="95" spans="1:11" x14ac:dyDescent="0.25">
      <c r="A95" s="145"/>
      <c r="B95" s="159" t="s">
        <v>54</v>
      </c>
      <c r="C95" s="145"/>
      <c r="D95" s="145"/>
      <c r="E95" s="160">
        <f>E93</f>
        <v>24000</v>
      </c>
      <c r="F95" s="160">
        <f>F93</f>
        <v>24000</v>
      </c>
      <c r="G95" s="161">
        <f t="shared" si="5"/>
        <v>100</v>
      </c>
      <c r="H95" s="148"/>
      <c r="I95" s="145"/>
      <c r="J95" s="145"/>
      <c r="K95" s="145"/>
    </row>
    <row r="96" spans="1:11" s="155" customFormat="1" x14ac:dyDescent="0.25">
      <c r="A96" s="150"/>
      <c r="B96" s="151" t="s">
        <v>53</v>
      </c>
      <c r="C96" s="150"/>
      <c r="D96" s="150"/>
      <c r="E96" s="152">
        <f>E94</f>
        <v>24000</v>
      </c>
      <c r="F96" s="152">
        <f>F94</f>
        <v>24000</v>
      </c>
      <c r="G96" s="153">
        <f t="shared" si="5"/>
        <v>100</v>
      </c>
      <c r="H96" s="154"/>
      <c r="I96" s="150"/>
      <c r="J96" s="150"/>
      <c r="K96" s="150"/>
    </row>
    <row r="97" spans="1:11" ht="16.5" x14ac:dyDescent="0.25">
      <c r="A97" s="647" t="s">
        <v>67</v>
      </c>
      <c r="B97" s="647"/>
      <c r="C97" s="647"/>
      <c r="D97" s="647"/>
      <c r="E97" s="647"/>
      <c r="F97" s="647"/>
      <c r="G97" s="647"/>
      <c r="H97" s="647"/>
      <c r="I97" s="647"/>
      <c r="J97" s="647"/>
      <c r="K97" s="647"/>
    </row>
    <row r="98" spans="1:11" ht="110.25" x14ac:dyDescent="0.25">
      <c r="A98" s="145">
        <v>13</v>
      </c>
      <c r="B98" s="246" t="s">
        <v>68</v>
      </c>
      <c r="C98" s="145" t="s">
        <v>14</v>
      </c>
      <c r="D98" s="145" t="s">
        <v>16</v>
      </c>
      <c r="E98" s="146">
        <v>120593</v>
      </c>
      <c r="F98" s="146">
        <v>120405.15</v>
      </c>
      <c r="G98" s="147">
        <f t="shared" si="5"/>
        <v>99.844228106108972</v>
      </c>
      <c r="H98" s="148">
        <v>100</v>
      </c>
      <c r="I98" s="145"/>
      <c r="J98" s="149" t="s">
        <v>433</v>
      </c>
      <c r="K98" s="246"/>
    </row>
    <row r="99" spans="1:11" s="155" customFormat="1" x14ac:dyDescent="0.25">
      <c r="A99" s="150"/>
      <c r="B99" s="151" t="s">
        <v>13</v>
      </c>
      <c r="C99" s="150"/>
      <c r="D99" s="150"/>
      <c r="E99" s="152">
        <v>120593</v>
      </c>
      <c r="F99" s="152">
        <v>120405.15</v>
      </c>
      <c r="G99" s="153">
        <f t="shared" si="5"/>
        <v>99.844228106108972</v>
      </c>
      <c r="H99" s="154"/>
      <c r="I99" s="150"/>
      <c r="J99" s="150"/>
      <c r="K99" s="150"/>
    </row>
    <row r="100" spans="1:11" x14ac:dyDescent="0.25">
      <c r="A100" s="145"/>
      <c r="B100" s="159" t="s">
        <v>54</v>
      </c>
      <c r="C100" s="145"/>
      <c r="D100" s="145"/>
      <c r="E100" s="160">
        <f>E98</f>
        <v>120593</v>
      </c>
      <c r="F100" s="160">
        <f>F98</f>
        <v>120405.15</v>
      </c>
      <c r="G100" s="161">
        <f t="shared" si="5"/>
        <v>99.844228106108972</v>
      </c>
      <c r="H100" s="148"/>
      <c r="I100" s="145"/>
      <c r="J100" s="145"/>
      <c r="K100" s="145"/>
    </row>
    <row r="101" spans="1:11" s="155" customFormat="1" x14ac:dyDescent="0.25">
      <c r="A101" s="150"/>
      <c r="B101" s="151" t="s">
        <v>13</v>
      </c>
      <c r="C101" s="150"/>
      <c r="D101" s="150"/>
      <c r="E101" s="152">
        <f>E99</f>
        <v>120593</v>
      </c>
      <c r="F101" s="152">
        <f>F99</f>
        <v>120405.15</v>
      </c>
      <c r="G101" s="153">
        <f t="shared" si="5"/>
        <v>99.844228106108972</v>
      </c>
      <c r="H101" s="154"/>
      <c r="I101" s="150"/>
      <c r="J101" s="150"/>
      <c r="K101" s="150"/>
    </row>
    <row r="102" spans="1:11" ht="16.5" x14ac:dyDescent="0.25">
      <c r="A102" s="647" t="s">
        <v>69</v>
      </c>
      <c r="B102" s="647"/>
      <c r="C102" s="647"/>
      <c r="D102" s="647"/>
      <c r="E102" s="647"/>
      <c r="F102" s="647"/>
      <c r="G102" s="647"/>
      <c r="H102" s="647"/>
      <c r="I102" s="647"/>
      <c r="J102" s="647"/>
      <c r="K102" s="647"/>
    </row>
    <row r="103" spans="1:11" ht="63" x14ac:dyDescent="0.25">
      <c r="A103" s="145">
        <v>14</v>
      </c>
      <c r="B103" s="246" t="s">
        <v>70</v>
      </c>
      <c r="C103" s="145" t="s">
        <v>14</v>
      </c>
      <c r="D103" s="145" t="s">
        <v>16</v>
      </c>
      <c r="E103" s="146">
        <v>10000</v>
      </c>
      <c r="F103" s="146">
        <v>9985.36</v>
      </c>
      <c r="G103" s="147">
        <f t="shared" si="5"/>
        <v>99.853600000000014</v>
      </c>
      <c r="H103" s="148">
        <v>100</v>
      </c>
      <c r="I103" s="145"/>
      <c r="J103" s="149" t="s">
        <v>433</v>
      </c>
      <c r="K103" s="145"/>
    </row>
    <row r="104" spans="1:11" s="155" customFormat="1" x14ac:dyDescent="0.25">
      <c r="A104" s="150"/>
      <c r="B104" s="151" t="s">
        <v>13</v>
      </c>
      <c r="C104" s="150"/>
      <c r="D104" s="150"/>
      <c r="E104" s="152">
        <v>10000</v>
      </c>
      <c r="F104" s="152">
        <v>9985.36</v>
      </c>
      <c r="G104" s="153">
        <f t="shared" si="5"/>
        <v>99.853600000000014</v>
      </c>
      <c r="H104" s="154"/>
      <c r="I104" s="150"/>
      <c r="J104" s="150"/>
      <c r="K104" s="150"/>
    </row>
    <row r="105" spans="1:11" ht="63" x14ac:dyDescent="0.25">
      <c r="A105" s="145">
        <v>15</v>
      </c>
      <c r="B105" s="246" t="s">
        <v>71</v>
      </c>
      <c r="C105" s="145" t="s">
        <v>14</v>
      </c>
      <c r="D105" s="145" t="s">
        <v>16</v>
      </c>
      <c r="E105" s="146">
        <v>11050</v>
      </c>
      <c r="F105" s="146">
        <v>11050</v>
      </c>
      <c r="G105" s="147">
        <f t="shared" si="5"/>
        <v>100</v>
      </c>
      <c r="H105" s="148">
        <v>100</v>
      </c>
      <c r="I105" s="145"/>
      <c r="J105" s="149" t="s">
        <v>433</v>
      </c>
      <c r="K105" s="145"/>
    </row>
    <row r="106" spans="1:11" s="155" customFormat="1" x14ac:dyDescent="0.25">
      <c r="A106" s="150"/>
      <c r="B106" s="151" t="s">
        <v>13</v>
      </c>
      <c r="C106" s="150"/>
      <c r="D106" s="150"/>
      <c r="E106" s="152">
        <v>11050</v>
      </c>
      <c r="F106" s="152">
        <v>11050</v>
      </c>
      <c r="G106" s="153">
        <f t="shared" si="5"/>
        <v>100</v>
      </c>
      <c r="H106" s="154"/>
      <c r="I106" s="150"/>
      <c r="J106" s="150"/>
      <c r="K106" s="150"/>
    </row>
    <row r="107" spans="1:11" ht="204.75" x14ac:dyDescent="0.25">
      <c r="A107" s="145">
        <v>16</v>
      </c>
      <c r="B107" s="246" t="s">
        <v>72</v>
      </c>
      <c r="C107" s="145" t="s">
        <v>14</v>
      </c>
      <c r="D107" s="145" t="s">
        <v>16</v>
      </c>
      <c r="E107" s="146">
        <v>10000</v>
      </c>
      <c r="F107" s="146">
        <v>9977.2000000000007</v>
      </c>
      <c r="G107" s="147">
        <f>F107/E107*100</f>
        <v>99.772000000000006</v>
      </c>
      <c r="H107" s="148">
        <v>100</v>
      </c>
      <c r="I107" s="145"/>
      <c r="J107" s="149" t="s">
        <v>433</v>
      </c>
      <c r="K107" s="145"/>
    </row>
    <row r="108" spans="1:11" s="155" customFormat="1" x14ac:dyDescent="0.25">
      <c r="A108" s="150"/>
      <c r="B108" s="151" t="s">
        <v>13</v>
      </c>
      <c r="C108" s="150"/>
      <c r="D108" s="150"/>
      <c r="E108" s="152">
        <v>10000</v>
      </c>
      <c r="F108" s="152">
        <v>9977.2000000000007</v>
      </c>
      <c r="G108" s="153">
        <f>F108/E108*100</f>
        <v>99.772000000000006</v>
      </c>
      <c r="H108" s="154"/>
      <c r="I108" s="150"/>
      <c r="J108" s="150"/>
      <c r="K108" s="150"/>
    </row>
    <row r="109" spans="1:11" x14ac:dyDescent="0.25">
      <c r="A109" s="145"/>
      <c r="B109" s="159" t="s">
        <v>54</v>
      </c>
      <c r="C109" s="145"/>
      <c r="D109" s="145"/>
      <c r="E109" s="160">
        <f>E103+E105+E107</f>
        <v>31050</v>
      </c>
      <c r="F109" s="160">
        <f>F103+F105+F107</f>
        <v>31012.560000000001</v>
      </c>
      <c r="G109" s="161">
        <f>F109/E109*100</f>
        <v>99.879420289855076</v>
      </c>
      <c r="H109" s="148"/>
      <c r="I109" s="145"/>
      <c r="J109" s="146"/>
      <c r="K109" s="146"/>
    </row>
    <row r="110" spans="1:11" s="155" customFormat="1" x14ac:dyDescent="0.25">
      <c r="A110" s="150"/>
      <c r="B110" s="151" t="s">
        <v>13</v>
      </c>
      <c r="C110" s="150"/>
      <c r="D110" s="150"/>
      <c r="E110" s="152">
        <f>E104+E106+E108</f>
        <v>31050</v>
      </c>
      <c r="F110" s="152">
        <f>F104+F106+F108</f>
        <v>31012.560000000001</v>
      </c>
      <c r="G110" s="153">
        <f>F110/E110*100</f>
        <v>99.879420289855076</v>
      </c>
      <c r="H110" s="154"/>
      <c r="I110" s="150"/>
      <c r="J110" s="150"/>
      <c r="K110" s="150"/>
    </row>
    <row r="111" spans="1:11" ht="16.5" x14ac:dyDescent="0.25">
      <c r="A111" s="647" t="s">
        <v>35</v>
      </c>
      <c r="B111" s="647"/>
      <c r="C111" s="647"/>
      <c r="D111" s="647"/>
      <c r="E111" s="647"/>
      <c r="F111" s="647"/>
      <c r="G111" s="647"/>
      <c r="H111" s="647"/>
      <c r="I111" s="647"/>
      <c r="J111" s="647"/>
      <c r="K111" s="647"/>
    </row>
    <row r="112" spans="1:11" ht="110.25" x14ac:dyDescent="0.25">
      <c r="A112" s="145">
        <v>17</v>
      </c>
      <c r="B112" s="246" t="s">
        <v>448</v>
      </c>
      <c r="C112" s="129" t="s">
        <v>14</v>
      </c>
      <c r="D112" s="167">
        <v>2018</v>
      </c>
      <c r="E112" s="146">
        <v>23656</v>
      </c>
      <c r="F112" s="146">
        <v>23656</v>
      </c>
      <c r="G112" s="147">
        <f t="shared" ref="G112:G125" si="6">F112/E112*100</f>
        <v>100</v>
      </c>
      <c r="H112" s="148">
        <v>100</v>
      </c>
      <c r="I112" s="167"/>
      <c r="J112" s="149" t="s">
        <v>380</v>
      </c>
      <c r="K112" s="167"/>
    </row>
    <row r="113" spans="1:11" ht="16.5" x14ac:dyDescent="0.25">
      <c r="A113" s="145"/>
      <c r="B113" s="151" t="s">
        <v>13</v>
      </c>
      <c r="C113" s="167"/>
      <c r="D113" s="167"/>
      <c r="E113" s="152">
        <v>23656</v>
      </c>
      <c r="F113" s="152">
        <v>23656</v>
      </c>
      <c r="G113" s="153">
        <f t="shared" si="6"/>
        <v>100</v>
      </c>
      <c r="H113" s="167"/>
      <c r="I113" s="167"/>
      <c r="J113" s="167"/>
      <c r="K113" s="167"/>
    </row>
    <row r="114" spans="1:11" ht="63" x14ac:dyDescent="0.25">
      <c r="A114" s="145">
        <v>18</v>
      </c>
      <c r="B114" s="246" t="s">
        <v>46</v>
      </c>
      <c r="C114" s="129" t="s">
        <v>14</v>
      </c>
      <c r="D114" s="129" t="s">
        <v>44</v>
      </c>
      <c r="E114" s="146">
        <v>5000</v>
      </c>
      <c r="F114" s="146">
        <f>F115</f>
        <v>5000</v>
      </c>
      <c r="G114" s="147">
        <f t="shared" si="6"/>
        <v>100</v>
      </c>
      <c r="H114" s="148">
        <v>100</v>
      </c>
      <c r="I114" s="145"/>
      <c r="J114" s="149" t="s">
        <v>433</v>
      </c>
      <c r="K114" s="145"/>
    </row>
    <row r="115" spans="1:11" s="155" customFormat="1" x14ac:dyDescent="0.25">
      <c r="A115" s="150"/>
      <c r="B115" s="151" t="s">
        <v>13</v>
      </c>
      <c r="C115" s="150"/>
      <c r="D115" s="150"/>
      <c r="E115" s="152">
        <v>5000</v>
      </c>
      <c r="F115" s="152">
        <v>5000</v>
      </c>
      <c r="G115" s="153">
        <f t="shared" si="6"/>
        <v>100</v>
      </c>
      <c r="H115" s="154"/>
      <c r="I115" s="150"/>
      <c r="J115" s="150"/>
      <c r="K115" s="150"/>
    </row>
    <row r="116" spans="1:11" ht="63" x14ac:dyDescent="0.25">
      <c r="A116" s="145">
        <v>19</v>
      </c>
      <c r="B116" s="246" t="s">
        <v>275</v>
      </c>
      <c r="C116" s="129" t="s">
        <v>14</v>
      </c>
      <c r="D116" s="129" t="s">
        <v>274</v>
      </c>
      <c r="E116" s="146">
        <v>46000</v>
      </c>
      <c r="F116" s="146">
        <v>46000</v>
      </c>
      <c r="G116" s="147">
        <f t="shared" si="6"/>
        <v>100</v>
      </c>
      <c r="H116" s="148">
        <v>100</v>
      </c>
      <c r="I116" s="145"/>
      <c r="J116" s="149" t="s">
        <v>399</v>
      </c>
      <c r="K116" s="145"/>
    </row>
    <row r="117" spans="1:11" s="155" customFormat="1" x14ac:dyDescent="0.25">
      <c r="A117" s="150"/>
      <c r="B117" s="151" t="s">
        <v>13</v>
      </c>
      <c r="C117" s="150"/>
      <c r="D117" s="150"/>
      <c r="E117" s="152">
        <v>46000</v>
      </c>
      <c r="F117" s="152">
        <v>46000</v>
      </c>
      <c r="G117" s="153">
        <f t="shared" si="6"/>
        <v>100</v>
      </c>
      <c r="H117" s="154"/>
      <c r="I117" s="150"/>
      <c r="J117" s="150"/>
      <c r="K117" s="150"/>
    </row>
    <row r="118" spans="1:11" ht="78.75" x14ac:dyDescent="0.25">
      <c r="A118" s="145">
        <v>20</v>
      </c>
      <c r="B118" s="246" t="s">
        <v>276</v>
      </c>
      <c r="C118" s="129" t="s">
        <v>14</v>
      </c>
      <c r="D118" s="129" t="s">
        <v>274</v>
      </c>
      <c r="E118" s="146">
        <v>38500</v>
      </c>
      <c r="F118" s="146">
        <v>38500</v>
      </c>
      <c r="G118" s="147">
        <f t="shared" si="6"/>
        <v>100</v>
      </c>
      <c r="H118" s="148">
        <v>100</v>
      </c>
      <c r="I118" s="145"/>
      <c r="J118" s="149" t="s">
        <v>399</v>
      </c>
      <c r="K118" s="145"/>
    </row>
    <row r="119" spans="1:11" s="155" customFormat="1" x14ac:dyDescent="0.25">
      <c r="A119" s="150"/>
      <c r="B119" s="151" t="s">
        <v>13</v>
      </c>
      <c r="C119" s="150"/>
      <c r="D119" s="150"/>
      <c r="E119" s="152">
        <v>38500</v>
      </c>
      <c r="F119" s="152">
        <v>38500</v>
      </c>
      <c r="G119" s="153">
        <f t="shared" si="6"/>
        <v>100</v>
      </c>
      <c r="H119" s="154"/>
      <c r="I119" s="150"/>
      <c r="J119" s="150"/>
      <c r="K119" s="150"/>
    </row>
    <row r="120" spans="1:11" ht="63" x14ac:dyDescent="0.25">
      <c r="A120" s="145">
        <v>21</v>
      </c>
      <c r="B120" s="246" t="s">
        <v>47</v>
      </c>
      <c r="C120" s="168" t="s">
        <v>48</v>
      </c>
      <c r="D120" s="129" t="s">
        <v>15</v>
      </c>
      <c r="E120" s="146">
        <v>55660</v>
      </c>
      <c r="F120" s="146">
        <v>55660</v>
      </c>
      <c r="G120" s="147">
        <f t="shared" si="6"/>
        <v>100</v>
      </c>
      <c r="H120" s="148">
        <v>100</v>
      </c>
      <c r="I120" s="167"/>
      <c r="J120" s="149" t="s">
        <v>399</v>
      </c>
      <c r="K120" s="145"/>
    </row>
    <row r="121" spans="1:11" s="155" customFormat="1" x14ac:dyDescent="0.25">
      <c r="A121" s="150"/>
      <c r="B121" s="151" t="s">
        <v>13</v>
      </c>
      <c r="C121" s="150"/>
      <c r="D121" s="150"/>
      <c r="E121" s="152">
        <v>55660</v>
      </c>
      <c r="F121" s="152">
        <v>55660</v>
      </c>
      <c r="G121" s="147">
        <f t="shared" si="6"/>
        <v>100</v>
      </c>
      <c r="H121" s="154"/>
      <c r="I121" s="150"/>
      <c r="J121" s="150"/>
      <c r="K121" s="150"/>
    </row>
    <row r="122" spans="1:11" ht="110.25" x14ac:dyDescent="0.25">
      <c r="A122" s="145">
        <v>22</v>
      </c>
      <c r="B122" s="246" t="s">
        <v>49</v>
      </c>
      <c r="C122" s="168" t="s">
        <v>50</v>
      </c>
      <c r="D122" s="129" t="s">
        <v>15</v>
      </c>
      <c r="E122" s="146">
        <v>25000</v>
      </c>
      <c r="F122" s="146">
        <v>25000</v>
      </c>
      <c r="G122" s="147">
        <f t="shared" si="6"/>
        <v>100</v>
      </c>
      <c r="H122" s="148">
        <v>100</v>
      </c>
      <c r="I122" s="167"/>
      <c r="J122" s="149" t="s">
        <v>433</v>
      </c>
      <c r="K122" s="145"/>
    </row>
    <row r="123" spans="1:11" s="155" customFormat="1" x14ac:dyDescent="0.25">
      <c r="A123" s="150"/>
      <c r="B123" s="151" t="s">
        <v>13</v>
      </c>
      <c r="C123" s="150"/>
      <c r="D123" s="150"/>
      <c r="E123" s="152">
        <v>25000</v>
      </c>
      <c r="F123" s="152">
        <v>25000</v>
      </c>
      <c r="G123" s="153">
        <f t="shared" si="6"/>
        <v>100</v>
      </c>
      <c r="H123" s="154"/>
      <c r="I123" s="150"/>
      <c r="J123" s="150"/>
      <c r="K123" s="150"/>
    </row>
    <row r="124" spans="1:11" ht="78.75" x14ac:dyDescent="0.25">
      <c r="A124" s="145">
        <v>23</v>
      </c>
      <c r="B124" s="246" t="s">
        <v>51</v>
      </c>
      <c r="C124" s="145" t="s">
        <v>50</v>
      </c>
      <c r="D124" s="129" t="s">
        <v>52</v>
      </c>
      <c r="E124" s="146">
        <v>24500</v>
      </c>
      <c r="F124" s="146">
        <v>24500</v>
      </c>
      <c r="G124" s="147">
        <f t="shared" si="6"/>
        <v>100</v>
      </c>
      <c r="H124" s="148">
        <v>100</v>
      </c>
      <c r="I124" s="167"/>
      <c r="J124" s="149" t="s">
        <v>449</v>
      </c>
      <c r="K124" s="145"/>
    </row>
    <row r="125" spans="1:11" s="155" customFormat="1" x14ac:dyDescent="0.25">
      <c r="A125" s="150"/>
      <c r="B125" s="151" t="s">
        <v>13</v>
      </c>
      <c r="C125" s="150"/>
      <c r="D125" s="150"/>
      <c r="E125" s="152">
        <v>24500</v>
      </c>
      <c r="F125" s="152">
        <v>24500</v>
      </c>
      <c r="G125" s="153">
        <f t="shared" si="6"/>
        <v>100</v>
      </c>
      <c r="H125" s="154"/>
      <c r="I125" s="150"/>
      <c r="J125" s="150"/>
      <c r="K125" s="150"/>
    </row>
    <row r="126" spans="1:11" s="155" customFormat="1" ht="16.5" x14ac:dyDescent="0.25">
      <c r="A126" s="150"/>
      <c r="B126" s="166"/>
      <c r="C126" s="150"/>
      <c r="D126" s="150"/>
      <c r="E126" s="152"/>
      <c r="F126" s="152"/>
      <c r="G126" s="150"/>
      <c r="H126" s="154"/>
      <c r="I126" s="150"/>
      <c r="J126" s="150"/>
      <c r="K126" s="150"/>
    </row>
    <row r="127" spans="1:11" x14ac:dyDescent="0.25">
      <c r="A127" s="145"/>
      <c r="B127" s="159" t="s">
        <v>54</v>
      </c>
      <c r="C127" s="145"/>
      <c r="D127" s="145"/>
      <c r="E127" s="160">
        <f>E128</f>
        <v>218316</v>
      </c>
      <c r="F127" s="160">
        <f>F128</f>
        <v>218316</v>
      </c>
      <c r="G127" s="169">
        <f>F127/E127*100</f>
        <v>100</v>
      </c>
      <c r="H127" s="148"/>
      <c r="I127" s="145"/>
      <c r="J127" s="145"/>
      <c r="K127" s="145"/>
    </row>
    <row r="128" spans="1:11" x14ac:dyDescent="0.25">
      <c r="A128" s="145"/>
      <c r="B128" s="151" t="s">
        <v>13</v>
      </c>
      <c r="C128" s="150"/>
      <c r="D128" s="150"/>
      <c r="E128" s="152">
        <f>E112+E114+E116+E118+E120+E122+E124</f>
        <v>218316</v>
      </c>
      <c r="F128" s="152">
        <f>F112+F114+F116+F118+F120+F122+F124</f>
        <v>218316</v>
      </c>
      <c r="G128" s="170">
        <f>F128/E128*100</f>
        <v>100</v>
      </c>
      <c r="H128" s="148"/>
      <c r="I128" s="145"/>
      <c r="J128" s="145"/>
      <c r="K128" s="145"/>
    </row>
    <row r="129" spans="1:11" s="155" customFormat="1" ht="16.5" x14ac:dyDescent="0.25">
      <c r="A129" s="150"/>
      <c r="B129" s="166" t="s">
        <v>324</v>
      </c>
      <c r="C129" s="150"/>
      <c r="D129" s="150"/>
      <c r="E129" s="152"/>
      <c r="F129" s="152"/>
      <c r="G129" s="170"/>
      <c r="H129" s="154"/>
      <c r="I129" s="150"/>
      <c r="J129" s="150"/>
      <c r="K129" s="150"/>
    </row>
    <row r="130" spans="1:11" ht="16.5" x14ac:dyDescent="0.25">
      <c r="A130" s="647" t="s">
        <v>55</v>
      </c>
      <c r="B130" s="647"/>
      <c r="C130" s="647"/>
      <c r="D130" s="647"/>
      <c r="E130" s="647"/>
      <c r="F130" s="647"/>
      <c r="G130" s="647"/>
      <c r="H130" s="647"/>
      <c r="I130" s="647"/>
      <c r="J130" s="647"/>
      <c r="K130" s="647"/>
    </row>
    <row r="131" spans="1:11" ht="63" x14ac:dyDescent="0.25">
      <c r="A131" s="145">
        <v>24</v>
      </c>
      <c r="B131" s="246" t="s">
        <v>56</v>
      </c>
      <c r="C131" s="129" t="s">
        <v>14</v>
      </c>
      <c r="D131" s="145" t="s">
        <v>57</v>
      </c>
      <c r="E131" s="171">
        <v>69519.289999999994</v>
      </c>
      <c r="F131" s="171">
        <v>69519.289999999994</v>
      </c>
      <c r="G131" s="172">
        <f>F131/E131*100</f>
        <v>100</v>
      </c>
      <c r="H131" s="173">
        <v>100</v>
      </c>
      <c r="I131" s="164"/>
      <c r="J131" s="149" t="s">
        <v>449</v>
      </c>
      <c r="K131" s="145"/>
    </row>
    <row r="132" spans="1:11" s="155" customFormat="1" x14ac:dyDescent="0.25">
      <c r="A132" s="150"/>
      <c r="B132" s="151" t="s">
        <v>13</v>
      </c>
      <c r="C132" s="150"/>
      <c r="D132" s="150"/>
      <c r="E132" s="174">
        <v>69519.289999999994</v>
      </c>
      <c r="F132" s="174">
        <v>69519.289999999994</v>
      </c>
      <c r="G132" s="175">
        <f>F132/E132*100</f>
        <v>100</v>
      </c>
      <c r="H132" s="154"/>
      <c r="I132" s="150"/>
      <c r="J132" s="150"/>
      <c r="K132" s="150"/>
    </row>
    <row r="133" spans="1:11" ht="63" x14ac:dyDescent="0.25">
      <c r="A133" s="145">
        <v>25</v>
      </c>
      <c r="B133" s="246" t="s">
        <v>277</v>
      </c>
      <c r="C133" s="129" t="s">
        <v>14</v>
      </c>
      <c r="D133" s="145" t="s">
        <v>280</v>
      </c>
      <c r="E133" s="171">
        <v>37370.51</v>
      </c>
      <c r="F133" s="171">
        <v>37370.51</v>
      </c>
      <c r="G133" s="172">
        <f t="shared" ref="G133:G140" si="7">F133/E133*100</f>
        <v>100</v>
      </c>
      <c r="H133" s="173">
        <v>100</v>
      </c>
      <c r="I133" s="145"/>
      <c r="J133" s="149" t="s">
        <v>450</v>
      </c>
      <c r="K133" s="145"/>
    </row>
    <row r="134" spans="1:11" s="155" customFormat="1" x14ac:dyDescent="0.25">
      <c r="A134" s="150"/>
      <c r="B134" s="151" t="s">
        <v>13</v>
      </c>
      <c r="C134" s="150"/>
      <c r="D134" s="150"/>
      <c r="E134" s="174">
        <v>37370.51</v>
      </c>
      <c r="F134" s="174">
        <v>37370.51</v>
      </c>
      <c r="G134" s="175">
        <f t="shared" si="7"/>
        <v>100</v>
      </c>
      <c r="H134" s="154"/>
      <c r="I134" s="150"/>
      <c r="J134" s="150"/>
      <c r="K134" s="150"/>
    </row>
    <row r="135" spans="1:11" x14ac:dyDescent="0.25">
      <c r="A135" s="145"/>
      <c r="B135" s="159" t="s">
        <v>54</v>
      </c>
      <c r="C135" s="145"/>
      <c r="D135" s="145"/>
      <c r="E135" s="176">
        <f>E131+E133</f>
        <v>106889.79999999999</v>
      </c>
      <c r="F135" s="176">
        <f>F133+F131</f>
        <v>106889.79999999999</v>
      </c>
      <c r="G135" s="177">
        <f t="shared" si="7"/>
        <v>100</v>
      </c>
      <c r="H135" s="148"/>
      <c r="I135" s="145"/>
      <c r="J135" s="145"/>
      <c r="K135" s="145"/>
    </row>
    <row r="136" spans="1:11" s="155" customFormat="1" x14ac:dyDescent="0.25">
      <c r="A136" s="150"/>
      <c r="B136" s="151" t="s">
        <v>13</v>
      </c>
      <c r="C136" s="150"/>
      <c r="D136" s="150"/>
      <c r="E136" s="174">
        <f>E132+E134</f>
        <v>106889.79999999999</v>
      </c>
      <c r="F136" s="174">
        <f>F134+F132</f>
        <v>106889.79999999999</v>
      </c>
      <c r="G136" s="172">
        <f t="shared" si="7"/>
        <v>100</v>
      </c>
      <c r="H136" s="154"/>
      <c r="I136" s="150"/>
      <c r="J136" s="150"/>
      <c r="K136" s="150"/>
    </row>
    <row r="137" spans="1:11" ht="16.5" x14ac:dyDescent="0.25">
      <c r="A137" s="647" t="s">
        <v>58</v>
      </c>
      <c r="B137" s="647"/>
      <c r="C137" s="647"/>
      <c r="D137" s="647"/>
      <c r="E137" s="647"/>
      <c r="F137" s="647"/>
      <c r="G137" s="647"/>
      <c r="H137" s="647"/>
      <c r="I137" s="647"/>
      <c r="J137" s="647"/>
      <c r="K137" s="647"/>
    </row>
    <row r="138" spans="1:11" ht="63" x14ac:dyDescent="0.25">
      <c r="A138" s="145">
        <v>26</v>
      </c>
      <c r="B138" s="246" t="s">
        <v>278</v>
      </c>
      <c r="C138" s="168" t="s">
        <v>14</v>
      </c>
      <c r="D138" s="145" t="s">
        <v>274</v>
      </c>
      <c r="E138" s="171">
        <v>24980</v>
      </c>
      <c r="F138" s="171">
        <v>24980</v>
      </c>
      <c r="G138" s="172">
        <f t="shared" si="7"/>
        <v>100</v>
      </c>
      <c r="H138" s="173">
        <v>100</v>
      </c>
      <c r="I138" s="145"/>
      <c r="J138" s="149" t="s">
        <v>433</v>
      </c>
      <c r="K138" s="145"/>
    </row>
    <row r="139" spans="1:11" s="155" customFormat="1" x14ac:dyDescent="0.25">
      <c r="A139" s="150"/>
      <c r="B139" s="151" t="s">
        <v>13</v>
      </c>
      <c r="C139" s="150"/>
      <c r="D139" s="150"/>
      <c r="E139" s="174">
        <v>24980</v>
      </c>
      <c r="F139" s="174">
        <v>24980</v>
      </c>
      <c r="G139" s="175">
        <f t="shared" si="7"/>
        <v>100</v>
      </c>
      <c r="H139" s="154"/>
      <c r="I139" s="150"/>
      <c r="J139" s="150"/>
      <c r="K139" s="150"/>
    </row>
    <row r="140" spans="1:11" x14ac:dyDescent="0.25">
      <c r="A140" s="145"/>
      <c r="B140" s="159" t="s">
        <v>54</v>
      </c>
      <c r="C140" s="145"/>
      <c r="D140" s="145"/>
      <c r="E140" s="176">
        <f>E138</f>
        <v>24980</v>
      </c>
      <c r="F140" s="176">
        <f>F138</f>
        <v>24980</v>
      </c>
      <c r="G140" s="177">
        <f t="shared" si="7"/>
        <v>100</v>
      </c>
      <c r="H140" s="148"/>
      <c r="I140" s="145"/>
      <c r="J140" s="145"/>
      <c r="K140" s="145"/>
    </row>
    <row r="141" spans="1:11" s="155" customFormat="1" x14ac:dyDescent="0.25">
      <c r="A141" s="150"/>
      <c r="B141" s="151" t="s">
        <v>13</v>
      </c>
      <c r="C141" s="150"/>
      <c r="D141" s="150"/>
      <c r="E141" s="174">
        <f>E139</f>
        <v>24980</v>
      </c>
      <c r="F141" s="174">
        <f>F139</f>
        <v>24980</v>
      </c>
      <c r="G141" s="178">
        <v>100</v>
      </c>
      <c r="H141" s="154"/>
      <c r="I141" s="150"/>
      <c r="J141" s="150"/>
      <c r="K141" s="150"/>
    </row>
    <row r="142" spans="1:11" s="179" customFormat="1" ht="141.75" x14ac:dyDescent="0.25">
      <c r="A142" s="145">
        <v>27</v>
      </c>
      <c r="B142" s="246" t="s">
        <v>451</v>
      </c>
      <c r="C142" s="129" t="s">
        <v>14</v>
      </c>
      <c r="D142" s="145" t="s">
        <v>44</v>
      </c>
      <c r="E142" s="171">
        <v>11960031</v>
      </c>
      <c r="F142" s="171">
        <v>12166791.15</v>
      </c>
      <c r="G142" s="162">
        <f>F142/E142*100</f>
        <v>101.72875931508874</v>
      </c>
      <c r="H142" s="173">
        <v>100</v>
      </c>
      <c r="I142" s="149" t="s">
        <v>452</v>
      </c>
      <c r="J142" s="246" t="s">
        <v>453</v>
      </c>
      <c r="K142" s="145"/>
    </row>
    <row r="143" spans="1:11" s="155" customFormat="1" ht="16.5" x14ac:dyDescent="0.25">
      <c r="A143" s="150"/>
      <c r="B143" s="151" t="s">
        <v>13</v>
      </c>
      <c r="C143" s="180"/>
      <c r="D143" s="150"/>
      <c r="E143" s="174">
        <v>11960031</v>
      </c>
      <c r="F143" s="174">
        <v>12166791.15</v>
      </c>
      <c r="G143" s="170">
        <f>F143/E143*100</f>
        <v>101.72875931508874</v>
      </c>
      <c r="H143" s="154"/>
      <c r="I143" s="150"/>
      <c r="J143" s="181"/>
      <c r="K143" s="181"/>
    </row>
    <row r="144" spans="1:11" ht="16.5" x14ac:dyDescent="0.25">
      <c r="A144" s="145"/>
      <c r="B144" s="165" t="s">
        <v>73</v>
      </c>
      <c r="C144" s="168"/>
      <c r="D144" s="145"/>
      <c r="E144" s="176">
        <f>E145+E146</f>
        <v>13768196</v>
      </c>
      <c r="F144" s="176">
        <f>F145+F146</f>
        <v>13797091.41</v>
      </c>
      <c r="G144" s="169">
        <f>F144/E144*100</f>
        <v>100.20987070492025</v>
      </c>
      <c r="H144" s="148"/>
      <c r="I144" s="145"/>
      <c r="J144" s="182"/>
      <c r="K144" s="182"/>
    </row>
    <row r="145" spans="1:11" s="155" customFormat="1" ht="16.5" x14ac:dyDescent="0.25">
      <c r="A145" s="150"/>
      <c r="B145" s="166" t="s">
        <v>13</v>
      </c>
      <c r="C145" s="180"/>
      <c r="D145" s="150"/>
      <c r="E145" s="174">
        <f>E86+E91+E101+E110+E128+E136+E141+E143</f>
        <v>13744196</v>
      </c>
      <c r="F145" s="174">
        <f>F86+F91+F101+F110+F128+F136+F141+F143</f>
        <v>13773091.41</v>
      </c>
      <c r="G145" s="170">
        <f>F145/E145*100</f>
        <v>100.2102371793883</v>
      </c>
      <c r="H145" s="154"/>
      <c r="I145" s="150"/>
      <c r="J145" s="151"/>
      <c r="K145" s="150"/>
    </row>
    <row r="146" spans="1:11" s="155" customFormat="1" ht="16.5" x14ac:dyDescent="0.25">
      <c r="A146" s="150"/>
      <c r="B146" s="166" t="s">
        <v>53</v>
      </c>
      <c r="C146" s="180"/>
      <c r="D146" s="150"/>
      <c r="E146" s="174">
        <f>E94</f>
        <v>24000</v>
      </c>
      <c r="F146" s="174">
        <f>F94+F129</f>
        <v>24000</v>
      </c>
      <c r="G146" s="183">
        <f>F146/E146*100</f>
        <v>100</v>
      </c>
      <c r="H146" s="154"/>
      <c r="I146" s="150"/>
      <c r="J146" s="151"/>
      <c r="K146" s="150"/>
    </row>
    <row r="147" spans="1:11" x14ac:dyDescent="0.25">
      <c r="A147" s="145"/>
      <c r="B147" s="151"/>
      <c r="C147" s="150"/>
      <c r="D147" s="150"/>
      <c r="E147" s="150"/>
      <c r="F147" s="150"/>
      <c r="G147" s="150"/>
      <c r="H147" s="184"/>
      <c r="I147" s="151"/>
      <c r="J147" s="151"/>
      <c r="K147" s="151"/>
    </row>
    <row r="148" spans="1:11" ht="16.5" x14ac:dyDescent="0.25">
      <c r="A148" s="655" t="s">
        <v>305</v>
      </c>
      <c r="B148" s="655"/>
      <c r="C148" s="655"/>
      <c r="D148" s="655"/>
      <c r="E148" s="655"/>
      <c r="F148" s="655"/>
      <c r="G148" s="655"/>
      <c r="H148" s="655"/>
      <c r="I148" s="655"/>
      <c r="J148" s="655"/>
      <c r="K148" s="655"/>
    </row>
    <row r="149" spans="1:11" ht="16.5" x14ac:dyDescent="0.25">
      <c r="A149" s="647" t="s">
        <v>284</v>
      </c>
      <c r="B149" s="647"/>
      <c r="C149" s="647"/>
      <c r="D149" s="647"/>
      <c r="E149" s="647"/>
      <c r="F149" s="647"/>
      <c r="G149" s="647"/>
      <c r="H149" s="647"/>
      <c r="I149" s="647"/>
      <c r="J149" s="647"/>
      <c r="K149" s="647"/>
    </row>
    <row r="150" spans="1:11" ht="94.5" x14ac:dyDescent="0.25">
      <c r="A150" s="145">
        <v>28</v>
      </c>
      <c r="B150" s="246" t="s">
        <v>454</v>
      </c>
      <c r="C150" s="129" t="s">
        <v>14</v>
      </c>
      <c r="D150" s="145" t="s">
        <v>285</v>
      </c>
      <c r="E150" s="171">
        <f>E153</f>
        <v>10000</v>
      </c>
      <c r="F150" s="171">
        <f>F153</f>
        <v>10000</v>
      </c>
      <c r="G150" s="162">
        <f>F150/E150*100</f>
        <v>100</v>
      </c>
      <c r="H150" s="173">
        <v>100</v>
      </c>
      <c r="I150" s="185"/>
      <c r="J150" s="149" t="s">
        <v>380</v>
      </c>
      <c r="K150" s="185"/>
    </row>
    <row r="151" spans="1:11" ht="16.5" x14ac:dyDescent="0.25">
      <c r="A151" s="145"/>
      <c r="B151" s="151" t="s">
        <v>13</v>
      </c>
      <c r="C151" s="186"/>
      <c r="D151" s="186"/>
      <c r="E151" s="174">
        <v>10000</v>
      </c>
      <c r="F151" s="174">
        <v>10000</v>
      </c>
      <c r="G151" s="170">
        <f>F151/E151*100</f>
        <v>100</v>
      </c>
      <c r="H151" s="186"/>
      <c r="I151" s="186"/>
      <c r="J151" s="246"/>
      <c r="K151" s="185"/>
    </row>
    <row r="152" spans="1:11" ht="16.5" x14ac:dyDescent="0.25">
      <c r="A152" s="145"/>
      <c r="B152" s="159" t="s">
        <v>54</v>
      </c>
      <c r="C152" s="186"/>
      <c r="D152" s="186"/>
      <c r="E152" s="176">
        <v>10000</v>
      </c>
      <c r="F152" s="176">
        <v>10000</v>
      </c>
      <c r="G152" s="169">
        <f>F152/E152*100</f>
        <v>100</v>
      </c>
      <c r="H152" s="186"/>
      <c r="I152" s="186"/>
      <c r="J152" s="246"/>
      <c r="K152" s="185"/>
    </row>
    <row r="153" spans="1:11" s="155" customFormat="1" ht="16.5" x14ac:dyDescent="0.25">
      <c r="A153" s="186"/>
      <c r="B153" s="151" t="s">
        <v>13</v>
      </c>
      <c r="C153" s="186"/>
      <c r="D153" s="186"/>
      <c r="E153" s="174">
        <v>10000</v>
      </c>
      <c r="F153" s="174">
        <v>10000</v>
      </c>
      <c r="G153" s="170">
        <f>F153/E153*100</f>
        <v>100</v>
      </c>
      <c r="H153" s="186"/>
      <c r="I153" s="186"/>
      <c r="J153" s="186"/>
      <c r="K153" s="186"/>
    </row>
    <row r="154" spans="1:11" ht="16.5" x14ac:dyDescent="0.25">
      <c r="A154" s="647" t="s">
        <v>12</v>
      </c>
      <c r="B154" s="647"/>
      <c r="C154" s="647"/>
      <c r="D154" s="647"/>
      <c r="E154" s="647"/>
      <c r="F154" s="647"/>
      <c r="G154" s="647"/>
      <c r="H154" s="647"/>
      <c r="I154" s="647"/>
      <c r="J154" s="647"/>
      <c r="K154" s="647"/>
    </row>
    <row r="155" spans="1:11" s="179" customFormat="1" ht="220.5" x14ac:dyDescent="0.25">
      <c r="A155" s="145">
        <v>29</v>
      </c>
      <c r="B155" s="246" t="s">
        <v>455</v>
      </c>
      <c r="C155" s="145" t="s">
        <v>14</v>
      </c>
      <c r="D155" s="145" t="s">
        <v>15</v>
      </c>
      <c r="E155" s="171">
        <f>E156</f>
        <v>8063</v>
      </c>
      <c r="F155" s="171">
        <f>F156</f>
        <v>8000</v>
      </c>
      <c r="G155" s="162">
        <f t="shared" ref="G155:G160" si="8">F155/E155*100</f>
        <v>99.218653106784075</v>
      </c>
      <c r="H155" s="173">
        <v>100</v>
      </c>
      <c r="I155" s="145"/>
      <c r="J155" s="149" t="s">
        <v>433</v>
      </c>
      <c r="K155" s="145"/>
    </row>
    <row r="156" spans="1:11" s="155" customFormat="1" x14ac:dyDescent="0.25">
      <c r="A156" s="150"/>
      <c r="B156" s="151" t="s">
        <v>13</v>
      </c>
      <c r="C156" s="150"/>
      <c r="D156" s="150"/>
      <c r="E156" s="152">
        <v>8063</v>
      </c>
      <c r="F156" s="174">
        <v>8000</v>
      </c>
      <c r="G156" s="170">
        <f t="shared" si="8"/>
        <v>99.218653106784075</v>
      </c>
      <c r="H156" s="183"/>
      <c r="I156" s="150"/>
      <c r="J156" s="150"/>
      <c r="K156" s="150"/>
    </row>
    <row r="157" spans="1:11" s="179" customFormat="1" ht="110.25" x14ac:dyDescent="0.25">
      <c r="A157" s="145">
        <v>30</v>
      </c>
      <c r="B157" s="246" t="s">
        <v>37</v>
      </c>
      <c r="C157" s="145" t="s">
        <v>14</v>
      </c>
      <c r="D157" s="145" t="s">
        <v>16</v>
      </c>
      <c r="E157" s="171">
        <f>E158</f>
        <v>8300</v>
      </c>
      <c r="F157" s="171">
        <f>F158</f>
        <v>8300</v>
      </c>
      <c r="G157" s="162">
        <f t="shared" si="8"/>
        <v>100</v>
      </c>
      <c r="H157" s="173">
        <v>100</v>
      </c>
      <c r="I157" s="145"/>
      <c r="J157" s="149" t="s">
        <v>433</v>
      </c>
      <c r="K157" s="145"/>
    </row>
    <row r="158" spans="1:11" s="155" customFormat="1" x14ac:dyDescent="0.25">
      <c r="A158" s="150"/>
      <c r="B158" s="151" t="s">
        <v>13</v>
      </c>
      <c r="C158" s="150"/>
      <c r="D158" s="150"/>
      <c r="E158" s="152">
        <v>8300</v>
      </c>
      <c r="F158" s="152">
        <v>8300</v>
      </c>
      <c r="G158" s="170">
        <f t="shared" si="8"/>
        <v>100</v>
      </c>
      <c r="H158" s="183"/>
      <c r="I158" s="150"/>
      <c r="J158" s="150"/>
      <c r="K158" s="150"/>
    </row>
    <row r="159" spans="1:11" x14ac:dyDescent="0.25">
      <c r="A159" s="145"/>
      <c r="B159" s="159" t="s">
        <v>54</v>
      </c>
      <c r="C159" s="145"/>
      <c r="D159" s="145"/>
      <c r="E159" s="160">
        <f>E156+E158</f>
        <v>16363</v>
      </c>
      <c r="F159" s="160">
        <f>F156+F158</f>
        <v>16300</v>
      </c>
      <c r="G159" s="169">
        <f t="shared" si="8"/>
        <v>99.614985027195502</v>
      </c>
      <c r="H159" s="187"/>
      <c r="I159" s="145"/>
      <c r="J159" s="145"/>
      <c r="K159" s="145"/>
    </row>
    <row r="160" spans="1:11" s="155" customFormat="1" x14ac:dyDescent="0.25">
      <c r="A160" s="150"/>
      <c r="B160" s="151" t="s">
        <v>13</v>
      </c>
      <c r="C160" s="150"/>
      <c r="D160" s="150"/>
      <c r="E160" s="152">
        <f>E158+E156</f>
        <v>16363</v>
      </c>
      <c r="F160" s="152">
        <f>F158+F156</f>
        <v>16300</v>
      </c>
      <c r="G160" s="170">
        <f t="shared" si="8"/>
        <v>99.614985027195502</v>
      </c>
      <c r="H160" s="154"/>
      <c r="I160" s="150"/>
      <c r="J160" s="150"/>
      <c r="K160" s="150"/>
    </row>
    <row r="161" spans="1:11" ht="16.5" x14ac:dyDescent="0.25">
      <c r="A161" s="647" t="s">
        <v>20</v>
      </c>
      <c r="B161" s="647"/>
      <c r="C161" s="647"/>
      <c r="D161" s="647"/>
      <c r="E161" s="647"/>
      <c r="F161" s="647"/>
      <c r="G161" s="647"/>
      <c r="H161" s="647"/>
      <c r="I161" s="647"/>
      <c r="J161" s="647"/>
      <c r="K161" s="647"/>
    </row>
    <row r="162" spans="1:11" s="179" customFormat="1" ht="94.5" x14ac:dyDescent="0.25">
      <c r="A162" s="145">
        <v>31</v>
      </c>
      <c r="B162" s="246" t="s">
        <v>286</v>
      </c>
      <c r="C162" s="145" t="s">
        <v>287</v>
      </c>
      <c r="D162" s="145" t="s">
        <v>280</v>
      </c>
      <c r="E162" s="171">
        <f>E163</f>
        <v>15200</v>
      </c>
      <c r="F162" s="171">
        <f>F163</f>
        <v>15147.46</v>
      </c>
      <c r="G162" s="162">
        <f>F162/E162*100</f>
        <v>99.654342105263154</v>
      </c>
      <c r="H162" s="173">
        <v>100</v>
      </c>
      <c r="I162" s="145"/>
      <c r="J162" s="149" t="s">
        <v>433</v>
      </c>
      <c r="K162" s="145"/>
    </row>
    <row r="163" spans="1:11" s="155" customFormat="1" x14ac:dyDescent="0.25">
      <c r="A163" s="150"/>
      <c r="B163" s="151" t="s">
        <v>27</v>
      </c>
      <c r="C163" s="150"/>
      <c r="D163" s="150"/>
      <c r="E163" s="152">
        <f>E164+E165+E166</f>
        <v>15200</v>
      </c>
      <c r="F163" s="152">
        <f>F164+F165+F166</f>
        <v>15147.46</v>
      </c>
      <c r="G163" s="170">
        <f>F163/E163*100</f>
        <v>99.654342105263154</v>
      </c>
      <c r="H163" s="183"/>
      <c r="I163" s="150"/>
      <c r="J163" s="150"/>
      <c r="K163" s="150"/>
    </row>
    <row r="164" spans="1:11" x14ac:dyDescent="0.25">
      <c r="A164" s="145"/>
      <c r="B164" s="246" t="s">
        <v>29</v>
      </c>
      <c r="C164" s="145"/>
      <c r="D164" s="145"/>
      <c r="E164" s="146"/>
      <c r="F164" s="146"/>
      <c r="G164" s="162"/>
      <c r="H164" s="173"/>
      <c r="I164" s="149"/>
      <c r="J164" s="145"/>
      <c r="K164" s="145"/>
    </row>
    <row r="165" spans="1:11" x14ac:dyDescent="0.25">
      <c r="A165" s="145"/>
      <c r="B165" s="246" t="s">
        <v>31</v>
      </c>
      <c r="C165" s="145"/>
      <c r="D165" s="145"/>
      <c r="E165" s="146"/>
      <c r="F165" s="146"/>
      <c r="G165" s="162"/>
      <c r="H165" s="173"/>
      <c r="I165" s="145"/>
      <c r="J165" s="145"/>
      <c r="K165" s="145"/>
    </row>
    <row r="166" spans="1:11" x14ac:dyDescent="0.25">
      <c r="A166" s="145"/>
      <c r="B166" s="246" t="s">
        <v>32</v>
      </c>
      <c r="C166" s="145"/>
      <c r="D166" s="145"/>
      <c r="E166" s="146">
        <v>15200</v>
      </c>
      <c r="F166" s="146">
        <v>15147.46</v>
      </c>
      <c r="G166" s="162">
        <f t="shared" ref="G166:G167" si="9">F166/E166*100</f>
        <v>99.654342105263154</v>
      </c>
      <c r="H166" s="173"/>
      <c r="I166" s="145"/>
      <c r="J166" s="145"/>
      <c r="K166" s="145"/>
    </row>
    <row r="167" spans="1:11" ht="63" x14ac:dyDescent="0.25">
      <c r="A167" s="145">
        <v>32</v>
      </c>
      <c r="B167" s="246" t="s">
        <v>456</v>
      </c>
      <c r="C167" s="145" t="s">
        <v>21</v>
      </c>
      <c r="D167" s="145" t="s">
        <v>457</v>
      </c>
      <c r="E167" s="146">
        <v>250000</v>
      </c>
      <c r="F167" s="146">
        <v>249992.08</v>
      </c>
      <c r="G167" s="162">
        <f t="shared" si="9"/>
        <v>99.996831999999998</v>
      </c>
      <c r="H167" s="173">
        <v>100</v>
      </c>
      <c r="I167" s="145"/>
      <c r="J167" s="149" t="s">
        <v>433</v>
      </c>
      <c r="K167" s="145"/>
    </row>
    <row r="168" spans="1:11" x14ac:dyDescent="0.25">
      <c r="A168" s="145"/>
      <c r="B168" s="151" t="s">
        <v>22</v>
      </c>
      <c r="C168" s="145"/>
      <c r="D168" s="145"/>
      <c r="E168" s="152">
        <v>250000</v>
      </c>
      <c r="F168" s="152">
        <v>249992.08</v>
      </c>
      <c r="G168" s="162"/>
      <c r="H168" s="173"/>
      <c r="I168" s="145"/>
      <c r="J168" s="145"/>
      <c r="K168" s="145"/>
    </row>
    <row r="169" spans="1:11" x14ac:dyDescent="0.25">
      <c r="A169" s="145"/>
      <c r="B169" s="159" t="s">
        <v>54</v>
      </c>
      <c r="C169" s="145"/>
      <c r="D169" s="145"/>
      <c r="E169" s="147">
        <f>E170</f>
        <v>265200</v>
      </c>
      <c r="F169" s="147">
        <f>F170</f>
        <v>265139.53999999998</v>
      </c>
      <c r="G169" s="147"/>
      <c r="H169" s="148"/>
      <c r="I169" s="145"/>
      <c r="J169" s="145"/>
      <c r="K169" s="145"/>
    </row>
    <row r="170" spans="1:11" s="155" customFormat="1" x14ac:dyDescent="0.25">
      <c r="A170" s="150"/>
      <c r="B170" s="151" t="s">
        <v>22</v>
      </c>
      <c r="C170" s="150"/>
      <c r="D170" s="150"/>
      <c r="E170" s="153">
        <f>E163+E168</f>
        <v>265200</v>
      </c>
      <c r="F170" s="153">
        <f>F163+F168</f>
        <v>265139.53999999998</v>
      </c>
      <c r="G170" s="170">
        <f>F170/E170*100</f>
        <v>99.977202111613877</v>
      </c>
      <c r="H170" s="154"/>
      <c r="I170" s="150"/>
      <c r="J170" s="150"/>
      <c r="K170" s="150"/>
    </row>
    <row r="171" spans="1:11" ht="16.5" x14ac:dyDescent="0.25">
      <c r="A171" s="647" t="s">
        <v>23</v>
      </c>
      <c r="B171" s="647"/>
      <c r="C171" s="647"/>
      <c r="D171" s="647"/>
      <c r="E171" s="647"/>
      <c r="F171" s="647"/>
      <c r="G171" s="647"/>
      <c r="H171" s="647"/>
      <c r="I171" s="647"/>
      <c r="J171" s="647"/>
      <c r="K171" s="647"/>
    </row>
    <row r="172" spans="1:11" s="179" customFormat="1" ht="409.5" x14ac:dyDescent="0.25">
      <c r="A172" s="145">
        <v>33</v>
      </c>
      <c r="B172" s="246" t="s">
        <v>288</v>
      </c>
      <c r="C172" s="145" t="s">
        <v>17</v>
      </c>
      <c r="D172" s="145" t="s">
        <v>15</v>
      </c>
      <c r="E172" s="145" t="s">
        <v>18</v>
      </c>
      <c r="F172" s="147">
        <v>0</v>
      </c>
      <c r="G172" s="145">
        <v>100</v>
      </c>
      <c r="H172" s="148">
        <v>100</v>
      </c>
      <c r="I172" s="149" t="s">
        <v>458</v>
      </c>
      <c r="J172" s="149" t="s">
        <v>433</v>
      </c>
      <c r="K172" s="246"/>
    </row>
    <row r="173" spans="1:11" x14ac:dyDescent="0.25">
      <c r="A173" s="145"/>
      <c r="B173" s="151" t="s">
        <v>19</v>
      </c>
      <c r="C173" s="145"/>
      <c r="D173" s="145"/>
      <c r="E173" s="145"/>
      <c r="F173" s="145"/>
      <c r="G173" s="145"/>
      <c r="H173" s="148"/>
      <c r="I173" s="145"/>
      <c r="J173" s="145"/>
      <c r="K173" s="145"/>
    </row>
    <row r="174" spans="1:11" x14ac:dyDescent="0.25">
      <c r="A174" s="145"/>
      <c r="B174" s="159" t="s">
        <v>54</v>
      </c>
      <c r="C174" s="145"/>
      <c r="D174" s="145"/>
      <c r="E174" s="145"/>
      <c r="F174" s="145"/>
      <c r="G174" s="145"/>
      <c r="H174" s="148"/>
      <c r="I174" s="145"/>
      <c r="J174" s="145"/>
      <c r="K174" s="145"/>
    </row>
    <row r="175" spans="1:11" x14ac:dyDescent="0.25">
      <c r="A175" s="145"/>
      <c r="B175" s="151" t="s">
        <v>19</v>
      </c>
      <c r="C175" s="145"/>
      <c r="D175" s="145"/>
      <c r="E175" s="145"/>
      <c r="F175" s="145"/>
      <c r="G175" s="145"/>
      <c r="H175" s="148"/>
      <c r="I175" s="145"/>
      <c r="J175" s="145"/>
      <c r="K175" s="145"/>
    </row>
    <row r="176" spans="1:11" ht="16.5" x14ac:dyDescent="0.25">
      <c r="A176" s="647" t="s">
        <v>24</v>
      </c>
      <c r="B176" s="647"/>
      <c r="C176" s="647"/>
      <c r="D176" s="647"/>
      <c r="E176" s="647"/>
      <c r="F176" s="647"/>
      <c r="G176" s="647"/>
      <c r="H176" s="647"/>
      <c r="I176" s="647"/>
      <c r="J176" s="647"/>
      <c r="K176" s="647"/>
    </row>
    <row r="177" spans="1:11" s="179" customFormat="1" ht="78.75" x14ac:dyDescent="0.25">
      <c r="A177" s="139">
        <v>34</v>
      </c>
      <c r="B177" s="246" t="s">
        <v>459</v>
      </c>
      <c r="C177" s="145" t="s">
        <v>14</v>
      </c>
      <c r="D177" s="145" t="s">
        <v>16</v>
      </c>
      <c r="E177" s="171">
        <f>E178</f>
        <v>28871</v>
      </c>
      <c r="F177" s="171">
        <f>F178</f>
        <v>28871</v>
      </c>
      <c r="G177" s="162">
        <f>F177/E177*100</f>
        <v>100</v>
      </c>
      <c r="H177" s="148">
        <v>100</v>
      </c>
      <c r="I177" s="188"/>
      <c r="J177" s="149" t="s">
        <v>433</v>
      </c>
      <c r="K177" s="188"/>
    </row>
    <row r="178" spans="1:11" s="155" customFormat="1" ht="19.5" x14ac:dyDescent="0.25">
      <c r="A178" s="189"/>
      <c r="B178" s="151" t="s">
        <v>13</v>
      </c>
      <c r="C178" s="190"/>
      <c r="D178" s="190"/>
      <c r="E178" s="152">
        <v>28871</v>
      </c>
      <c r="F178" s="152">
        <v>28871</v>
      </c>
      <c r="G178" s="170">
        <f>F178/E178*100</f>
        <v>100</v>
      </c>
      <c r="H178" s="154"/>
      <c r="I178" s="191"/>
      <c r="J178" s="191"/>
      <c r="K178" s="191"/>
    </row>
    <row r="179" spans="1:11" ht="19.5" x14ac:dyDescent="0.25">
      <c r="A179" s="139"/>
      <c r="B179" s="159" t="s">
        <v>54</v>
      </c>
      <c r="C179" s="141"/>
      <c r="D179" s="141"/>
      <c r="E179" s="160">
        <f>E180</f>
        <v>28871</v>
      </c>
      <c r="F179" s="160">
        <f>F180</f>
        <v>28871</v>
      </c>
      <c r="G179" s="169">
        <f>F179/E179*100</f>
        <v>100</v>
      </c>
      <c r="H179" s="142"/>
      <c r="I179" s="143"/>
      <c r="J179" s="143"/>
      <c r="K179" s="143"/>
    </row>
    <row r="180" spans="1:11" s="155" customFormat="1" ht="19.5" x14ac:dyDescent="0.25">
      <c r="A180" s="189"/>
      <c r="B180" s="151" t="s">
        <v>13</v>
      </c>
      <c r="C180" s="190"/>
      <c r="D180" s="190"/>
      <c r="E180" s="152">
        <v>28871</v>
      </c>
      <c r="F180" s="152">
        <v>28871</v>
      </c>
      <c r="G180" s="170">
        <f>F180/E180*100</f>
        <v>100</v>
      </c>
      <c r="H180" s="192"/>
      <c r="I180" s="191"/>
      <c r="J180" s="191"/>
      <c r="K180" s="191"/>
    </row>
    <row r="181" spans="1:11" ht="16.5" x14ac:dyDescent="0.25">
      <c r="A181" s="647" t="s">
        <v>25</v>
      </c>
      <c r="B181" s="647"/>
      <c r="C181" s="647"/>
      <c r="D181" s="647"/>
      <c r="E181" s="647"/>
      <c r="F181" s="647"/>
      <c r="G181" s="647"/>
      <c r="H181" s="647"/>
      <c r="I181" s="647"/>
      <c r="J181" s="647"/>
      <c r="K181" s="647"/>
    </row>
    <row r="182" spans="1:11" ht="94.5" x14ac:dyDescent="0.25">
      <c r="A182" s="139">
        <v>35</v>
      </c>
      <c r="B182" s="246" t="s">
        <v>39</v>
      </c>
      <c r="C182" s="145" t="s">
        <v>460</v>
      </c>
      <c r="D182" s="145" t="s">
        <v>445</v>
      </c>
      <c r="E182" s="145" t="s">
        <v>18</v>
      </c>
      <c r="F182" s="147">
        <v>35257800</v>
      </c>
      <c r="G182" s="147">
        <v>100</v>
      </c>
      <c r="H182" s="193">
        <v>100</v>
      </c>
      <c r="I182" s="149"/>
      <c r="J182" s="149" t="s">
        <v>433</v>
      </c>
      <c r="K182" s="149"/>
    </row>
    <row r="183" spans="1:11" ht="19.5" x14ac:dyDescent="0.25">
      <c r="A183" s="139"/>
      <c r="B183" s="159" t="s">
        <v>54</v>
      </c>
      <c r="C183" s="141"/>
      <c r="D183" s="141"/>
      <c r="E183" s="147">
        <f>E184</f>
        <v>0</v>
      </c>
      <c r="F183" s="153">
        <v>35257800</v>
      </c>
      <c r="G183" s="162"/>
      <c r="H183" s="142"/>
      <c r="I183" s="143"/>
      <c r="J183" s="143"/>
      <c r="K183" s="143"/>
    </row>
    <row r="184" spans="1:11" s="155" customFormat="1" ht="19.5" x14ac:dyDescent="0.25">
      <c r="A184" s="189"/>
      <c r="B184" s="151" t="s">
        <v>19</v>
      </c>
      <c r="C184" s="190"/>
      <c r="D184" s="190"/>
      <c r="E184" s="153"/>
      <c r="F184" s="153"/>
      <c r="G184" s="170"/>
      <c r="H184" s="192"/>
      <c r="I184" s="191"/>
      <c r="J184" s="191"/>
      <c r="K184" s="191"/>
    </row>
    <row r="185" spans="1:11" ht="19.5" x14ac:dyDescent="0.25">
      <c r="A185" s="139"/>
      <c r="B185" s="165" t="s">
        <v>73</v>
      </c>
      <c r="C185" s="141"/>
      <c r="D185" s="141"/>
      <c r="E185" s="160">
        <f>E186+E187</f>
        <v>320434</v>
      </c>
      <c r="F185" s="160">
        <f>F186+F187+F188</f>
        <v>35578110.539999999</v>
      </c>
      <c r="G185" s="161">
        <f>F185/E185*100</f>
        <v>11103.100963068837</v>
      </c>
      <c r="H185" s="142"/>
      <c r="I185" s="143"/>
      <c r="J185" s="143"/>
      <c r="K185" s="143"/>
    </row>
    <row r="186" spans="1:11" ht="19.5" x14ac:dyDescent="0.25">
      <c r="A186" s="139"/>
      <c r="B186" s="166" t="s">
        <v>13</v>
      </c>
      <c r="C186" s="141"/>
      <c r="D186" s="141"/>
      <c r="E186" s="152">
        <f>E153+E160+E178</f>
        <v>55234</v>
      </c>
      <c r="F186" s="152">
        <f>F153+F160+F178</f>
        <v>55171</v>
      </c>
      <c r="G186" s="153">
        <f t="shared" ref="G186:G187" si="10">F186/E186*100</f>
        <v>99.885939819676281</v>
      </c>
      <c r="H186" s="142"/>
      <c r="I186" s="143"/>
      <c r="J186" s="194">
        <f>F187+F186</f>
        <v>320310.53999999998</v>
      </c>
      <c r="K186" s="143"/>
    </row>
    <row r="187" spans="1:11" ht="19.5" x14ac:dyDescent="0.25">
      <c r="A187" s="139"/>
      <c r="B187" s="166" t="s">
        <v>22</v>
      </c>
      <c r="C187" s="141"/>
      <c r="D187" s="141"/>
      <c r="E187" s="152">
        <f>E170</f>
        <v>265200</v>
      </c>
      <c r="F187" s="152">
        <f>F170</f>
        <v>265139.53999999998</v>
      </c>
      <c r="G187" s="153">
        <f t="shared" si="10"/>
        <v>99.977202111613877</v>
      </c>
      <c r="H187" s="142"/>
      <c r="I187" s="143"/>
      <c r="J187" s="143"/>
      <c r="K187" s="143"/>
    </row>
    <row r="188" spans="1:11" ht="47.25" x14ac:dyDescent="0.25">
      <c r="A188" s="139"/>
      <c r="B188" s="166" t="s">
        <v>53</v>
      </c>
      <c r="C188" s="141"/>
      <c r="D188" s="141"/>
      <c r="E188" s="152" t="s">
        <v>18</v>
      </c>
      <c r="F188" s="152">
        <f>F183+F175</f>
        <v>35257800</v>
      </c>
      <c r="G188" s="153"/>
      <c r="H188" s="142"/>
      <c r="I188" s="143"/>
      <c r="J188" s="143"/>
      <c r="K188" s="143"/>
    </row>
    <row r="189" spans="1:11" ht="16.5" x14ac:dyDescent="0.25">
      <c r="A189" s="139"/>
      <c r="B189" s="655" t="s">
        <v>306</v>
      </c>
      <c r="C189" s="655"/>
      <c r="D189" s="655"/>
      <c r="E189" s="655"/>
      <c r="F189" s="655"/>
      <c r="G189" s="655"/>
      <c r="H189" s="655"/>
      <c r="I189" s="655"/>
      <c r="J189" s="655"/>
      <c r="K189" s="655"/>
    </row>
    <row r="190" spans="1:11" ht="16.5" x14ac:dyDescent="0.25">
      <c r="A190" s="647" t="s">
        <v>145</v>
      </c>
      <c r="B190" s="647"/>
      <c r="C190" s="647"/>
      <c r="D190" s="647"/>
      <c r="E190" s="647"/>
      <c r="F190" s="647"/>
      <c r="G190" s="647"/>
      <c r="H190" s="647"/>
      <c r="I190" s="647"/>
      <c r="J190" s="647"/>
      <c r="K190" s="647"/>
    </row>
    <row r="191" spans="1:11" ht="110.25" x14ac:dyDescent="0.25">
      <c r="A191" s="139">
        <v>36</v>
      </c>
      <c r="B191" s="246" t="s">
        <v>461</v>
      </c>
      <c r="C191" s="145" t="s">
        <v>14</v>
      </c>
      <c r="D191" s="145" t="s">
        <v>16</v>
      </c>
      <c r="E191" s="195">
        <v>35971</v>
      </c>
      <c r="F191" s="195">
        <v>28860</v>
      </c>
      <c r="G191" s="196">
        <f>F191/E191*100</f>
        <v>80.231297434044095</v>
      </c>
      <c r="H191" s="197">
        <v>100</v>
      </c>
      <c r="I191" s="143"/>
      <c r="J191" s="149" t="s">
        <v>433</v>
      </c>
      <c r="K191" s="143"/>
    </row>
    <row r="192" spans="1:11" s="155" customFormat="1" ht="19.5" x14ac:dyDescent="0.25">
      <c r="A192" s="189"/>
      <c r="B192" s="151" t="s">
        <v>13</v>
      </c>
      <c r="C192" s="150"/>
      <c r="D192" s="150"/>
      <c r="E192" s="198">
        <v>35791</v>
      </c>
      <c r="F192" s="198">
        <v>28860</v>
      </c>
      <c r="G192" s="199">
        <f>F192/E192*100</f>
        <v>80.634796457209916</v>
      </c>
      <c r="H192" s="200"/>
      <c r="I192" s="191"/>
      <c r="J192" s="191"/>
      <c r="K192" s="191"/>
    </row>
    <row r="193" spans="1:11" ht="63" x14ac:dyDescent="0.25">
      <c r="A193" s="139">
        <v>37</v>
      </c>
      <c r="B193" s="246" t="s">
        <v>146</v>
      </c>
      <c r="C193" s="145" t="s">
        <v>14</v>
      </c>
      <c r="D193" s="145" t="s">
        <v>16</v>
      </c>
      <c r="E193" s="195">
        <v>5000</v>
      </c>
      <c r="F193" s="195">
        <v>5000</v>
      </c>
      <c r="G193" s="196">
        <f>F193/E193*100</f>
        <v>100</v>
      </c>
      <c r="H193" s="197">
        <v>100</v>
      </c>
      <c r="I193" s="145"/>
      <c r="J193" s="149" t="s">
        <v>433</v>
      </c>
      <c r="K193" s="143"/>
    </row>
    <row r="194" spans="1:11" s="155" customFormat="1" ht="19.5" x14ac:dyDescent="0.25">
      <c r="A194" s="189"/>
      <c r="B194" s="151" t="s">
        <v>13</v>
      </c>
      <c r="C194" s="150"/>
      <c r="D194" s="150"/>
      <c r="E194" s="198">
        <v>5000</v>
      </c>
      <c r="F194" s="198">
        <v>5000</v>
      </c>
      <c r="G194" s="199">
        <f t="shared" ref="G194:G221" si="11">F194/E194*100</f>
        <v>100</v>
      </c>
      <c r="H194" s="200"/>
      <c r="I194" s="201"/>
      <c r="J194" s="201"/>
      <c r="K194" s="191"/>
    </row>
    <row r="195" spans="1:11" ht="126" x14ac:dyDescent="0.25">
      <c r="A195" s="139">
        <v>38</v>
      </c>
      <c r="B195" s="246" t="s">
        <v>462</v>
      </c>
      <c r="C195" s="145" t="s">
        <v>14</v>
      </c>
      <c r="D195" s="145" t="s">
        <v>463</v>
      </c>
      <c r="E195" s="195">
        <v>3000</v>
      </c>
      <c r="F195" s="195">
        <v>3000</v>
      </c>
      <c r="G195" s="196">
        <f t="shared" si="11"/>
        <v>100</v>
      </c>
      <c r="H195" s="197">
        <v>100</v>
      </c>
      <c r="I195" s="143"/>
      <c r="J195" s="149" t="s">
        <v>435</v>
      </c>
      <c r="K195" s="143"/>
    </row>
    <row r="196" spans="1:11" s="155" customFormat="1" ht="19.5" x14ac:dyDescent="0.25">
      <c r="A196" s="189"/>
      <c r="B196" s="151" t="s">
        <v>13</v>
      </c>
      <c r="C196" s="150"/>
      <c r="D196" s="150"/>
      <c r="E196" s="198">
        <v>3000</v>
      </c>
      <c r="F196" s="198">
        <v>3000</v>
      </c>
      <c r="G196" s="199">
        <f t="shared" si="11"/>
        <v>100</v>
      </c>
      <c r="H196" s="200"/>
      <c r="I196" s="191"/>
      <c r="J196" s="191"/>
      <c r="K196" s="191"/>
    </row>
    <row r="197" spans="1:11" ht="126" x14ac:dyDescent="0.25">
      <c r="A197" s="139">
        <v>39</v>
      </c>
      <c r="B197" s="246" t="s">
        <v>148</v>
      </c>
      <c r="C197" s="145" t="s">
        <v>149</v>
      </c>
      <c r="D197" s="145" t="s">
        <v>16</v>
      </c>
      <c r="E197" s="195">
        <v>33000</v>
      </c>
      <c r="F197" s="195">
        <v>32973.24</v>
      </c>
      <c r="G197" s="196">
        <f t="shared" si="11"/>
        <v>99.918909090909082</v>
      </c>
      <c r="H197" s="197">
        <v>100</v>
      </c>
      <c r="I197" s="143"/>
      <c r="J197" s="149" t="s">
        <v>433</v>
      </c>
      <c r="K197" s="143"/>
    </row>
    <row r="198" spans="1:11" s="155" customFormat="1" ht="19.5" x14ac:dyDescent="0.25">
      <c r="A198" s="189"/>
      <c r="B198" s="151" t="s">
        <v>13</v>
      </c>
      <c r="C198" s="150"/>
      <c r="D198" s="150"/>
      <c r="E198" s="198">
        <v>33000</v>
      </c>
      <c r="F198" s="198">
        <v>32973.24</v>
      </c>
      <c r="G198" s="199">
        <f t="shared" si="11"/>
        <v>99.918909090909082</v>
      </c>
      <c r="H198" s="200"/>
      <c r="I198" s="191"/>
      <c r="J198" s="191"/>
      <c r="K198" s="191"/>
    </row>
    <row r="199" spans="1:11" ht="126" x14ac:dyDescent="0.25">
      <c r="A199" s="139">
        <v>40</v>
      </c>
      <c r="B199" s="246" t="s">
        <v>150</v>
      </c>
      <c r="C199" s="145" t="s">
        <v>149</v>
      </c>
      <c r="D199" s="145" t="s">
        <v>175</v>
      </c>
      <c r="E199" s="195">
        <v>50000</v>
      </c>
      <c r="F199" s="195">
        <v>50000</v>
      </c>
      <c r="G199" s="196">
        <f t="shared" si="11"/>
        <v>100</v>
      </c>
      <c r="H199" s="197">
        <v>100</v>
      </c>
      <c r="I199" s="143"/>
      <c r="J199" s="149" t="s">
        <v>380</v>
      </c>
      <c r="K199" s="143"/>
    </row>
    <row r="200" spans="1:11" s="155" customFormat="1" ht="19.5" x14ac:dyDescent="0.25">
      <c r="A200" s="189"/>
      <c r="B200" s="151" t="s">
        <v>13</v>
      </c>
      <c r="C200" s="150"/>
      <c r="D200" s="150"/>
      <c r="E200" s="198">
        <v>50000</v>
      </c>
      <c r="F200" s="198">
        <v>50000</v>
      </c>
      <c r="G200" s="199">
        <f t="shared" si="11"/>
        <v>100</v>
      </c>
      <c r="H200" s="200"/>
      <c r="I200" s="191"/>
      <c r="J200" s="191"/>
      <c r="K200" s="191"/>
    </row>
    <row r="201" spans="1:11" ht="157.5" x14ac:dyDescent="0.25">
      <c r="A201" s="139">
        <v>41</v>
      </c>
      <c r="B201" s="246" t="s">
        <v>151</v>
      </c>
      <c r="C201" s="145" t="s">
        <v>149</v>
      </c>
      <c r="D201" s="145" t="s">
        <v>16</v>
      </c>
      <c r="E201" s="195">
        <v>25000</v>
      </c>
      <c r="F201" s="195">
        <v>24947.599999999999</v>
      </c>
      <c r="G201" s="196">
        <f t="shared" si="11"/>
        <v>99.790399999999991</v>
      </c>
      <c r="H201" s="197">
        <v>100</v>
      </c>
      <c r="I201" s="143"/>
      <c r="J201" s="149" t="s">
        <v>433</v>
      </c>
      <c r="K201" s="143"/>
    </row>
    <row r="202" spans="1:11" s="155" customFormat="1" ht="19.5" x14ac:dyDescent="0.25">
      <c r="A202" s="189"/>
      <c r="B202" s="151" t="s">
        <v>13</v>
      </c>
      <c r="C202" s="150"/>
      <c r="D202" s="150"/>
      <c r="E202" s="198">
        <v>25000</v>
      </c>
      <c r="F202" s="198">
        <v>24947.599999999999</v>
      </c>
      <c r="G202" s="199">
        <f t="shared" si="11"/>
        <v>99.790399999999991</v>
      </c>
      <c r="H202" s="200"/>
      <c r="I202" s="191"/>
      <c r="J202" s="158"/>
      <c r="K202" s="191"/>
    </row>
    <row r="203" spans="1:11" ht="126" x14ac:dyDescent="0.25">
      <c r="A203" s="139">
        <v>42</v>
      </c>
      <c r="B203" s="246" t="s">
        <v>152</v>
      </c>
      <c r="C203" s="145" t="s">
        <v>149</v>
      </c>
      <c r="D203" s="145" t="s">
        <v>16</v>
      </c>
      <c r="E203" s="195">
        <v>22148</v>
      </c>
      <c r="F203" s="195">
        <v>22145.3</v>
      </c>
      <c r="G203" s="196">
        <f t="shared" si="11"/>
        <v>99.987809283005234</v>
      </c>
      <c r="H203" s="197">
        <v>100</v>
      </c>
      <c r="I203" s="143"/>
      <c r="J203" s="149" t="s">
        <v>433</v>
      </c>
      <c r="K203" s="143"/>
    </row>
    <row r="204" spans="1:11" s="155" customFormat="1" ht="19.5" x14ac:dyDescent="0.25">
      <c r="A204" s="189"/>
      <c r="B204" s="151" t="s">
        <v>13</v>
      </c>
      <c r="C204" s="150"/>
      <c r="D204" s="150"/>
      <c r="E204" s="198">
        <v>22148</v>
      </c>
      <c r="F204" s="198">
        <v>22145.3</v>
      </c>
      <c r="G204" s="199">
        <f t="shared" si="11"/>
        <v>99.987809283005234</v>
      </c>
      <c r="H204" s="200"/>
      <c r="I204" s="191"/>
      <c r="J204" s="158"/>
      <c r="K204" s="191"/>
    </row>
    <row r="205" spans="1:11" ht="94.5" x14ac:dyDescent="0.25">
      <c r="A205" s="139">
        <v>43</v>
      </c>
      <c r="B205" s="246" t="s">
        <v>153</v>
      </c>
      <c r="C205" s="145" t="s">
        <v>149</v>
      </c>
      <c r="D205" s="145" t="s">
        <v>177</v>
      </c>
      <c r="E205" s="195">
        <v>3000</v>
      </c>
      <c r="F205" s="195">
        <v>2998.79</v>
      </c>
      <c r="G205" s="196">
        <f t="shared" si="11"/>
        <v>99.959666666666664</v>
      </c>
      <c r="H205" s="197">
        <v>100</v>
      </c>
      <c r="I205" s="143"/>
      <c r="J205" s="149" t="s">
        <v>435</v>
      </c>
      <c r="K205" s="143"/>
    </row>
    <row r="206" spans="1:11" s="155" customFormat="1" ht="19.5" x14ac:dyDescent="0.25">
      <c r="A206" s="189"/>
      <c r="B206" s="151" t="s">
        <v>13</v>
      </c>
      <c r="C206" s="150"/>
      <c r="D206" s="150"/>
      <c r="E206" s="198">
        <v>3000</v>
      </c>
      <c r="F206" s="198">
        <v>2998.79</v>
      </c>
      <c r="G206" s="199">
        <f t="shared" si="11"/>
        <v>99.959666666666664</v>
      </c>
      <c r="H206" s="200"/>
      <c r="I206" s="191"/>
      <c r="J206" s="191"/>
      <c r="K206" s="191"/>
    </row>
    <row r="207" spans="1:11" ht="63" x14ac:dyDescent="0.25">
      <c r="A207" s="139">
        <v>44</v>
      </c>
      <c r="B207" s="246" t="s">
        <v>154</v>
      </c>
      <c r="C207" s="145" t="s">
        <v>149</v>
      </c>
      <c r="D207" s="145" t="s">
        <v>16</v>
      </c>
      <c r="E207" s="198">
        <f>E208</f>
        <v>111184</v>
      </c>
      <c r="F207" s="195">
        <f>F208</f>
        <v>107444.98</v>
      </c>
      <c r="G207" s="196">
        <f t="shared" si="11"/>
        <v>96.637088070225929</v>
      </c>
      <c r="H207" s="197">
        <v>100</v>
      </c>
      <c r="I207" s="143"/>
      <c r="J207" s="149" t="s">
        <v>433</v>
      </c>
      <c r="K207" s="143"/>
    </row>
    <row r="208" spans="1:11" s="155" customFormat="1" ht="19.5" x14ac:dyDescent="0.25">
      <c r="A208" s="189"/>
      <c r="B208" s="151" t="s">
        <v>13</v>
      </c>
      <c r="C208" s="150"/>
      <c r="D208" s="150"/>
      <c r="E208" s="198">
        <f>E210+E211</f>
        <v>111184</v>
      </c>
      <c r="F208" s="198">
        <f>F210+F211</f>
        <v>107444.98</v>
      </c>
      <c r="G208" s="199">
        <f t="shared" si="11"/>
        <v>96.637088070225929</v>
      </c>
      <c r="H208" s="200"/>
      <c r="I208" s="191"/>
      <c r="J208" s="191"/>
      <c r="K208" s="191"/>
    </row>
    <row r="209" spans="1:11" ht="19.5" x14ac:dyDescent="0.25">
      <c r="A209" s="139"/>
      <c r="B209" s="246" t="s">
        <v>155</v>
      </c>
      <c r="C209" s="139"/>
      <c r="D209" s="139"/>
      <c r="E209" s="202"/>
      <c r="F209" s="195"/>
      <c r="G209" s="196"/>
      <c r="H209" s="197"/>
      <c r="I209" s="143"/>
      <c r="J209" s="143"/>
      <c r="K209" s="143"/>
    </row>
    <row r="210" spans="1:11" ht="63" x14ac:dyDescent="0.25">
      <c r="A210" s="139"/>
      <c r="B210" s="246" t="s">
        <v>156</v>
      </c>
      <c r="C210" s="145"/>
      <c r="D210" s="145"/>
      <c r="E210" s="195">
        <v>11184</v>
      </c>
      <c r="F210" s="195">
        <v>11184</v>
      </c>
      <c r="G210" s="196">
        <f t="shared" si="11"/>
        <v>100</v>
      </c>
      <c r="H210" s="197"/>
      <c r="I210" s="143"/>
      <c r="J210" s="143"/>
      <c r="K210" s="143"/>
    </row>
    <row r="211" spans="1:11" ht="94.5" x14ac:dyDescent="0.25">
      <c r="A211" s="139"/>
      <c r="B211" s="246" t="s">
        <v>157</v>
      </c>
      <c r="C211" s="145"/>
      <c r="D211" s="145"/>
      <c r="E211" s="195">
        <v>100000</v>
      </c>
      <c r="F211" s="195">
        <v>96260.98</v>
      </c>
      <c r="G211" s="196">
        <f t="shared" si="11"/>
        <v>96.260979999999989</v>
      </c>
      <c r="H211" s="197"/>
      <c r="I211" s="143"/>
      <c r="J211" s="143"/>
      <c r="K211" s="143"/>
    </row>
    <row r="212" spans="1:11" ht="94.5" x14ac:dyDescent="0.25">
      <c r="A212" s="139">
        <v>45</v>
      </c>
      <c r="B212" s="246" t="s">
        <v>158</v>
      </c>
      <c r="C212" s="145" t="s">
        <v>149</v>
      </c>
      <c r="D212" s="145" t="s">
        <v>175</v>
      </c>
      <c r="E212" s="195">
        <v>36000</v>
      </c>
      <c r="F212" s="195">
        <v>36000</v>
      </c>
      <c r="G212" s="196">
        <f t="shared" si="11"/>
        <v>100</v>
      </c>
      <c r="H212" s="197">
        <v>100</v>
      </c>
      <c r="I212" s="143"/>
      <c r="J212" s="149" t="s">
        <v>380</v>
      </c>
      <c r="K212" s="143"/>
    </row>
    <row r="213" spans="1:11" s="155" customFormat="1" ht="19.5" x14ac:dyDescent="0.25">
      <c r="A213" s="189"/>
      <c r="B213" s="151" t="s">
        <v>13</v>
      </c>
      <c r="C213" s="150"/>
      <c r="D213" s="150"/>
      <c r="E213" s="198">
        <v>36000</v>
      </c>
      <c r="F213" s="198">
        <v>36000</v>
      </c>
      <c r="G213" s="199">
        <f t="shared" si="11"/>
        <v>100</v>
      </c>
      <c r="H213" s="200"/>
      <c r="I213" s="191"/>
      <c r="J213" s="191"/>
      <c r="K213" s="191"/>
    </row>
    <row r="214" spans="1:11" ht="78.75" x14ac:dyDescent="0.25">
      <c r="A214" s="139">
        <v>46</v>
      </c>
      <c r="B214" s="246" t="s">
        <v>159</v>
      </c>
      <c r="C214" s="145" t="s">
        <v>149</v>
      </c>
      <c r="D214" s="145" t="s">
        <v>16</v>
      </c>
      <c r="E214" s="195">
        <v>129005</v>
      </c>
      <c r="F214" s="195">
        <v>129005</v>
      </c>
      <c r="G214" s="196">
        <f t="shared" si="11"/>
        <v>100</v>
      </c>
      <c r="H214" s="197">
        <v>100</v>
      </c>
      <c r="I214" s="143"/>
      <c r="J214" s="149" t="s">
        <v>433</v>
      </c>
      <c r="K214" s="143"/>
    </row>
    <row r="215" spans="1:11" s="155" customFormat="1" ht="19.5" x14ac:dyDescent="0.25">
      <c r="A215" s="189"/>
      <c r="B215" s="151" t="s">
        <v>13</v>
      </c>
      <c r="C215" s="189"/>
      <c r="D215" s="150"/>
      <c r="E215" s="198">
        <v>129005</v>
      </c>
      <c r="F215" s="198">
        <v>129005</v>
      </c>
      <c r="G215" s="199">
        <f t="shared" si="11"/>
        <v>100</v>
      </c>
      <c r="H215" s="200"/>
      <c r="I215" s="191"/>
      <c r="J215" s="191"/>
      <c r="K215" s="191"/>
    </row>
    <row r="216" spans="1:11" ht="126" x14ac:dyDescent="0.25">
      <c r="A216" s="139">
        <v>47</v>
      </c>
      <c r="B216" s="246" t="s">
        <v>161</v>
      </c>
      <c r="C216" s="145" t="s">
        <v>149</v>
      </c>
      <c r="D216" s="145" t="s">
        <v>175</v>
      </c>
      <c r="E216" s="195">
        <v>26850</v>
      </c>
      <c r="F216" s="195">
        <v>26800.639999999999</v>
      </c>
      <c r="G216" s="196">
        <f t="shared" si="11"/>
        <v>99.816163873370584</v>
      </c>
      <c r="H216" s="197">
        <v>100</v>
      </c>
      <c r="I216" s="143"/>
      <c r="J216" s="149" t="s">
        <v>380</v>
      </c>
      <c r="K216" s="143"/>
    </row>
    <row r="217" spans="1:11" s="155" customFormat="1" ht="19.5" x14ac:dyDescent="0.25">
      <c r="A217" s="189"/>
      <c r="B217" s="151" t="s">
        <v>13</v>
      </c>
      <c r="C217" s="150"/>
      <c r="D217" s="150"/>
      <c r="E217" s="198">
        <v>26850</v>
      </c>
      <c r="F217" s="198">
        <v>26800.639999999999</v>
      </c>
      <c r="G217" s="199">
        <f t="shared" si="11"/>
        <v>99.816163873370584</v>
      </c>
      <c r="H217" s="200"/>
      <c r="I217" s="191"/>
      <c r="J217" s="191"/>
      <c r="K217" s="191"/>
    </row>
    <row r="218" spans="1:11" ht="126" x14ac:dyDescent="0.25">
      <c r="A218" s="139">
        <v>48</v>
      </c>
      <c r="B218" s="246" t="s">
        <v>162</v>
      </c>
      <c r="C218" s="145" t="s">
        <v>149</v>
      </c>
      <c r="D218" s="145" t="s">
        <v>16</v>
      </c>
      <c r="E218" s="195">
        <f>E219</f>
        <v>1966485</v>
      </c>
      <c r="F218" s="195">
        <f>F219</f>
        <v>1966480.49</v>
      </c>
      <c r="G218" s="196">
        <f t="shared" si="11"/>
        <v>99.99977065678101</v>
      </c>
      <c r="H218" s="197">
        <v>100</v>
      </c>
      <c r="I218" s="143"/>
      <c r="J218" s="149" t="s">
        <v>433</v>
      </c>
      <c r="K218" s="143"/>
    </row>
    <row r="219" spans="1:11" s="155" customFormat="1" ht="19.5" x14ac:dyDescent="0.25">
      <c r="A219" s="189"/>
      <c r="B219" s="151" t="s">
        <v>13</v>
      </c>
      <c r="C219" s="150"/>
      <c r="D219" s="150"/>
      <c r="E219" s="198">
        <f>E221+E224+E228+E231</f>
        <v>1966485</v>
      </c>
      <c r="F219" s="198">
        <f>F221+F224+F228+F231</f>
        <v>1966480.49</v>
      </c>
      <c r="G219" s="199">
        <f t="shared" si="11"/>
        <v>99.99977065678101</v>
      </c>
      <c r="H219" s="200"/>
      <c r="I219" s="191"/>
      <c r="J219" s="191"/>
      <c r="K219" s="191"/>
    </row>
    <row r="220" spans="1:11" ht="19.5" x14ac:dyDescent="0.25">
      <c r="A220" s="139"/>
      <c r="B220" s="246" t="s">
        <v>163</v>
      </c>
      <c r="C220" s="145"/>
      <c r="D220" s="145"/>
      <c r="E220" s="195"/>
      <c r="F220" s="195"/>
      <c r="G220" s="196"/>
      <c r="H220" s="197"/>
      <c r="I220" s="143"/>
      <c r="J220" s="143"/>
      <c r="K220" s="143"/>
    </row>
    <row r="221" spans="1:11" ht="19.5" x14ac:dyDescent="0.25">
      <c r="A221" s="139"/>
      <c r="B221" s="246" t="s">
        <v>164</v>
      </c>
      <c r="C221" s="139"/>
      <c r="D221" s="139"/>
      <c r="E221" s="195">
        <f>E223</f>
        <v>300000</v>
      </c>
      <c r="F221" s="195">
        <f>F223</f>
        <v>300000</v>
      </c>
      <c r="G221" s="196">
        <f t="shared" si="11"/>
        <v>100</v>
      </c>
      <c r="H221" s="197"/>
      <c r="I221" s="143"/>
      <c r="J221" s="143"/>
      <c r="K221" s="143"/>
    </row>
    <row r="222" spans="1:11" ht="19.5" x14ac:dyDescent="0.25">
      <c r="A222" s="139"/>
      <c r="B222" s="246" t="s">
        <v>155</v>
      </c>
      <c r="C222" s="145"/>
      <c r="D222" s="145"/>
      <c r="E222" s="195"/>
      <c r="F222" s="195"/>
      <c r="G222" s="196"/>
      <c r="H222" s="197"/>
      <c r="I222" s="143"/>
      <c r="J222" s="143"/>
      <c r="K222" s="143"/>
    </row>
    <row r="223" spans="1:11" ht="63" x14ac:dyDescent="0.25">
      <c r="A223" s="139"/>
      <c r="B223" s="246" t="s">
        <v>464</v>
      </c>
      <c r="C223" s="203"/>
      <c r="D223" s="203"/>
      <c r="E223" s="195">
        <v>300000</v>
      </c>
      <c r="F223" s="195">
        <v>300000</v>
      </c>
      <c r="G223" s="196">
        <f t="shared" ref="G223:G286" si="12">F223/E223*100</f>
        <v>100</v>
      </c>
      <c r="H223" s="197"/>
      <c r="I223" s="143"/>
      <c r="J223" s="143"/>
      <c r="K223" s="143"/>
    </row>
    <row r="224" spans="1:11" ht="19.5" x14ac:dyDescent="0.25">
      <c r="A224" s="139"/>
      <c r="B224" s="246" t="s">
        <v>166</v>
      </c>
      <c r="C224" s="203"/>
      <c r="D224" s="203"/>
      <c r="E224" s="195">
        <f>E226+E227</f>
        <v>665000</v>
      </c>
      <c r="F224" s="195">
        <f>F226+F227</f>
        <v>664995.49</v>
      </c>
      <c r="G224" s="196">
        <f t="shared" si="12"/>
        <v>99.999321804511283</v>
      </c>
      <c r="H224" s="197"/>
      <c r="I224" s="143"/>
      <c r="J224" s="143"/>
      <c r="K224" s="143"/>
    </row>
    <row r="225" spans="1:11" ht="19.5" x14ac:dyDescent="0.25">
      <c r="A225" s="139"/>
      <c r="B225" s="246" t="s">
        <v>155</v>
      </c>
      <c r="C225" s="203"/>
      <c r="D225" s="203"/>
      <c r="E225" s="195"/>
      <c r="F225" s="195"/>
      <c r="G225" s="196"/>
      <c r="H225" s="197"/>
      <c r="I225" s="143"/>
      <c r="J225" s="143"/>
      <c r="K225" s="143"/>
    </row>
    <row r="226" spans="1:11" ht="47.25" x14ac:dyDescent="0.25">
      <c r="A226" s="139"/>
      <c r="B226" s="246" t="s">
        <v>167</v>
      </c>
      <c r="C226" s="203"/>
      <c r="D226" s="203"/>
      <c r="E226" s="195">
        <v>300000</v>
      </c>
      <c r="F226" s="195">
        <v>299995.49</v>
      </c>
      <c r="G226" s="196">
        <f t="shared" si="12"/>
        <v>99.998496666666654</v>
      </c>
      <c r="H226" s="197"/>
      <c r="I226" s="143"/>
      <c r="J226" s="143"/>
      <c r="K226" s="143"/>
    </row>
    <row r="227" spans="1:11" ht="78.75" x14ac:dyDescent="0.25">
      <c r="A227" s="139"/>
      <c r="B227" s="246" t="s">
        <v>465</v>
      </c>
      <c r="C227" s="203"/>
      <c r="D227" s="203"/>
      <c r="E227" s="195">
        <v>365000</v>
      </c>
      <c r="F227" s="195">
        <v>365000</v>
      </c>
      <c r="G227" s="196">
        <f t="shared" si="12"/>
        <v>100</v>
      </c>
      <c r="H227" s="197"/>
      <c r="I227" s="143"/>
      <c r="J227" s="143"/>
      <c r="K227" s="143"/>
    </row>
    <row r="228" spans="1:11" ht="19.5" x14ac:dyDescent="0.25">
      <c r="A228" s="139"/>
      <c r="B228" s="246" t="s">
        <v>169</v>
      </c>
      <c r="C228" s="145"/>
      <c r="D228" s="145"/>
      <c r="E228" s="195">
        <f>E230</f>
        <v>350000</v>
      </c>
      <c r="F228" s="195">
        <f>F230</f>
        <v>350000</v>
      </c>
      <c r="G228" s="196">
        <f t="shared" si="12"/>
        <v>100</v>
      </c>
      <c r="H228" s="197"/>
      <c r="I228" s="143"/>
      <c r="J228" s="143"/>
      <c r="K228" s="143"/>
    </row>
    <row r="229" spans="1:11" ht="19.5" x14ac:dyDescent="0.25">
      <c r="A229" s="139"/>
      <c r="B229" s="246" t="s">
        <v>155</v>
      </c>
      <c r="C229" s="145"/>
      <c r="D229" s="145"/>
      <c r="E229" s="195"/>
      <c r="F229" s="195"/>
      <c r="G229" s="196"/>
      <c r="H229" s="197"/>
      <c r="I229" s="143"/>
      <c r="J229" s="143"/>
      <c r="K229" s="143"/>
    </row>
    <row r="230" spans="1:11" ht="47.25" x14ac:dyDescent="0.25">
      <c r="A230" s="139"/>
      <c r="B230" s="246" t="s">
        <v>170</v>
      </c>
      <c r="C230" s="139"/>
      <c r="D230" s="139"/>
      <c r="E230" s="195">
        <v>350000</v>
      </c>
      <c r="F230" s="195">
        <v>350000</v>
      </c>
      <c r="G230" s="196">
        <f t="shared" si="12"/>
        <v>100</v>
      </c>
      <c r="H230" s="197"/>
      <c r="I230" s="143"/>
      <c r="J230" s="143"/>
      <c r="K230" s="143"/>
    </row>
    <row r="231" spans="1:11" ht="19.5" x14ac:dyDescent="0.25">
      <c r="A231" s="139"/>
      <c r="B231" s="246" t="s">
        <v>171</v>
      </c>
      <c r="C231" s="139"/>
      <c r="D231" s="139"/>
      <c r="E231" s="195">
        <f>E233</f>
        <v>651485</v>
      </c>
      <c r="F231" s="195">
        <f>F233</f>
        <v>651485</v>
      </c>
      <c r="G231" s="196">
        <f t="shared" si="12"/>
        <v>100</v>
      </c>
      <c r="H231" s="197"/>
      <c r="I231" s="143"/>
      <c r="J231" s="143"/>
      <c r="K231" s="143"/>
    </row>
    <row r="232" spans="1:11" ht="19.5" x14ac:dyDescent="0.25">
      <c r="A232" s="139"/>
      <c r="B232" s="246" t="s">
        <v>155</v>
      </c>
      <c r="C232" s="139"/>
      <c r="D232" s="139"/>
      <c r="E232" s="195"/>
      <c r="F232" s="195"/>
      <c r="G232" s="196"/>
      <c r="H232" s="197"/>
      <c r="I232" s="143"/>
      <c r="J232" s="143"/>
      <c r="K232" s="143"/>
    </row>
    <row r="233" spans="1:11" ht="63" x14ac:dyDescent="0.25">
      <c r="A233" s="139"/>
      <c r="B233" s="246" t="s">
        <v>172</v>
      </c>
      <c r="C233" s="203"/>
      <c r="D233" s="203"/>
      <c r="E233" s="195">
        <v>651485</v>
      </c>
      <c r="F233" s="195">
        <v>651485</v>
      </c>
      <c r="G233" s="196">
        <f t="shared" si="12"/>
        <v>100</v>
      </c>
      <c r="H233" s="197"/>
      <c r="I233" s="143"/>
      <c r="J233" s="143"/>
      <c r="K233" s="143"/>
    </row>
    <row r="234" spans="1:11" ht="110.25" x14ac:dyDescent="0.25">
      <c r="A234" s="139">
        <v>49</v>
      </c>
      <c r="B234" s="246" t="s">
        <v>466</v>
      </c>
      <c r="C234" s="145" t="s">
        <v>149</v>
      </c>
      <c r="D234" s="145" t="s">
        <v>175</v>
      </c>
      <c r="E234" s="195">
        <v>7000</v>
      </c>
      <c r="F234" s="195">
        <v>7000</v>
      </c>
      <c r="G234" s="196">
        <f t="shared" si="12"/>
        <v>100</v>
      </c>
      <c r="H234" s="197">
        <v>100</v>
      </c>
      <c r="I234" s="246"/>
      <c r="J234" s="149" t="s">
        <v>380</v>
      </c>
      <c r="K234" s="246"/>
    </row>
    <row r="235" spans="1:11" s="155" customFormat="1" ht="19.5" x14ac:dyDescent="0.25">
      <c r="A235" s="189"/>
      <c r="B235" s="156" t="s">
        <v>13</v>
      </c>
      <c r="C235" s="150"/>
      <c r="D235" s="150"/>
      <c r="E235" s="198">
        <v>7000</v>
      </c>
      <c r="F235" s="198">
        <v>7000</v>
      </c>
      <c r="G235" s="199">
        <f t="shared" si="12"/>
        <v>100</v>
      </c>
      <c r="H235" s="200"/>
      <c r="I235" s="204"/>
      <c r="J235" s="191"/>
      <c r="K235" s="191"/>
    </row>
    <row r="236" spans="1:11" ht="78.75" x14ac:dyDescent="0.25">
      <c r="A236" s="139">
        <v>50</v>
      </c>
      <c r="B236" s="246" t="s">
        <v>178</v>
      </c>
      <c r="C236" s="203" t="s">
        <v>149</v>
      </c>
      <c r="D236" s="145" t="s">
        <v>57</v>
      </c>
      <c r="E236" s="195">
        <v>13971</v>
      </c>
      <c r="F236" s="195">
        <v>13942.67</v>
      </c>
      <c r="G236" s="196">
        <f t="shared" si="12"/>
        <v>99.797222818695872</v>
      </c>
      <c r="H236" s="197">
        <v>100</v>
      </c>
      <c r="I236" s="143"/>
      <c r="J236" s="149" t="s">
        <v>449</v>
      </c>
      <c r="K236" s="143"/>
    </row>
    <row r="237" spans="1:11" s="155" customFormat="1" ht="19.5" x14ac:dyDescent="0.25">
      <c r="A237" s="189"/>
      <c r="B237" s="151" t="s">
        <v>13</v>
      </c>
      <c r="C237" s="205"/>
      <c r="D237" s="150"/>
      <c r="E237" s="198">
        <v>13971</v>
      </c>
      <c r="F237" s="198">
        <v>13942.67</v>
      </c>
      <c r="G237" s="199">
        <f t="shared" si="12"/>
        <v>99.797222818695872</v>
      </c>
      <c r="H237" s="200"/>
      <c r="I237" s="191"/>
      <c r="J237" s="191"/>
      <c r="K237" s="191"/>
    </row>
    <row r="238" spans="1:11" ht="63" x14ac:dyDescent="0.25">
      <c r="A238" s="139">
        <v>51</v>
      </c>
      <c r="B238" s="246" t="s">
        <v>179</v>
      </c>
      <c r="C238" s="203" t="s">
        <v>149</v>
      </c>
      <c r="D238" s="145" t="s">
        <v>16</v>
      </c>
      <c r="E238" s="195">
        <v>5000</v>
      </c>
      <c r="F238" s="195">
        <v>4999.1899999999996</v>
      </c>
      <c r="G238" s="196">
        <f t="shared" si="12"/>
        <v>99.983799999999988</v>
      </c>
      <c r="H238" s="197">
        <v>100</v>
      </c>
      <c r="I238" s="143"/>
      <c r="J238" s="149" t="s">
        <v>433</v>
      </c>
      <c r="K238" s="143"/>
    </row>
    <row r="239" spans="1:11" s="155" customFormat="1" ht="19.5" x14ac:dyDescent="0.25">
      <c r="A239" s="189"/>
      <c r="B239" s="151" t="s">
        <v>13</v>
      </c>
      <c r="C239" s="205"/>
      <c r="D239" s="150"/>
      <c r="E239" s="198">
        <v>5000</v>
      </c>
      <c r="F239" s="198">
        <v>4999.1899999999996</v>
      </c>
      <c r="G239" s="199">
        <f t="shared" si="12"/>
        <v>99.983799999999988</v>
      </c>
      <c r="H239" s="200"/>
      <c r="I239" s="191"/>
      <c r="J239" s="191"/>
      <c r="K239" s="191"/>
    </row>
    <row r="240" spans="1:11" ht="126" x14ac:dyDescent="0.25">
      <c r="A240" s="139">
        <v>52</v>
      </c>
      <c r="B240" s="246" t="s">
        <v>467</v>
      </c>
      <c r="C240" s="203" t="s">
        <v>149</v>
      </c>
      <c r="D240" s="145" t="s">
        <v>175</v>
      </c>
      <c r="E240" s="195">
        <v>4000</v>
      </c>
      <c r="F240" s="195">
        <v>4000</v>
      </c>
      <c r="G240" s="196">
        <f t="shared" si="12"/>
        <v>100</v>
      </c>
      <c r="H240" s="197">
        <v>100</v>
      </c>
      <c r="I240" s="143"/>
      <c r="J240" s="149" t="s">
        <v>380</v>
      </c>
      <c r="K240" s="143"/>
    </row>
    <row r="241" spans="1:11" s="155" customFormat="1" ht="19.5" x14ac:dyDescent="0.25">
      <c r="A241" s="189"/>
      <c r="B241" s="151" t="s">
        <v>13</v>
      </c>
      <c r="C241" s="205"/>
      <c r="D241" s="150"/>
      <c r="E241" s="198">
        <v>4000</v>
      </c>
      <c r="F241" s="198">
        <v>4000</v>
      </c>
      <c r="G241" s="199">
        <f t="shared" si="12"/>
        <v>100</v>
      </c>
      <c r="H241" s="200"/>
      <c r="I241" s="191"/>
      <c r="J241" s="191"/>
      <c r="K241" s="191"/>
    </row>
    <row r="242" spans="1:11" ht="110.25" x14ac:dyDescent="0.25">
      <c r="A242" s="139">
        <v>53</v>
      </c>
      <c r="B242" s="246" t="s">
        <v>181</v>
      </c>
      <c r="C242" s="203" t="s">
        <v>149</v>
      </c>
      <c r="D242" s="145" t="s">
        <v>16</v>
      </c>
      <c r="E242" s="195">
        <v>2400</v>
      </c>
      <c r="F242" s="195">
        <v>2400</v>
      </c>
      <c r="G242" s="196">
        <f t="shared" si="12"/>
        <v>100</v>
      </c>
      <c r="H242" s="197">
        <v>100</v>
      </c>
      <c r="I242" s="143"/>
      <c r="J242" s="149" t="s">
        <v>433</v>
      </c>
      <c r="K242" s="143"/>
    </row>
    <row r="243" spans="1:11" s="155" customFormat="1" ht="19.5" x14ac:dyDescent="0.25">
      <c r="A243" s="189"/>
      <c r="B243" s="151" t="s">
        <v>13</v>
      </c>
      <c r="C243" s="205"/>
      <c r="D243" s="150"/>
      <c r="E243" s="198">
        <v>2400</v>
      </c>
      <c r="F243" s="198">
        <v>2400</v>
      </c>
      <c r="G243" s="199">
        <f t="shared" si="12"/>
        <v>100</v>
      </c>
      <c r="H243" s="200"/>
      <c r="I243" s="191"/>
      <c r="J243" s="191"/>
      <c r="K243" s="191"/>
    </row>
    <row r="244" spans="1:11" ht="94.5" x14ac:dyDescent="0.25">
      <c r="A244" s="139">
        <v>54</v>
      </c>
      <c r="B244" s="246" t="s">
        <v>182</v>
      </c>
      <c r="C244" s="203" t="s">
        <v>149</v>
      </c>
      <c r="D244" s="145" t="s">
        <v>16</v>
      </c>
      <c r="E244" s="195">
        <v>74812</v>
      </c>
      <c r="F244" s="195">
        <v>74812</v>
      </c>
      <c r="G244" s="196">
        <f t="shared" si="12"/>
        <v>100</v>
      </c>
      <c r="H244" s="197">
        <v>100</v>
      </c>
      <c r="I244" s="143"/>
      <c r="J244" s="149" t="s">
        <v>433</v>
      </c>
      <c r="K244" s="143"/>
    </row>
    <row r="245" spans="1:11" s="155" customFormat="1" ht="19.5" x14ac:dyDescent="0.25">
      <c r="A245" s="189"/>
      <c r="B245" s="151" t="s">
        <v>13</v>
      </c>
      <c r="C245" s="205"/>
      <c r="D245" s="150"/>
      <c r="E245" s="198">
        <v>74812</v>
      </c>
      <c r="F245" s="198">
        <v>74812</v>
      </c>
      <c r="G245" s="199">
        <f t="shared" si="12"/>
        <v>100</v>
      </c>
      <c r="H245" s="200"/>
      <c r="I245" s="191"/>
      <c r="J245" s="191"/>
      <c r="K245" s="191"/>
    </row>
    <row r="246" spans="1:11" ht="126" x14ac:dyDescent="0.25">
      <c r="A246" s="139">
        <v>55</v>
      </c>
      <c r="B246" s="246" t="s">
        <v>183</v>
      </c>
      <c r="C246" s="203" t="s">
        <v>149</v>
      </c>
      <c r="D246" s="145" t="s">
        <v>57</v>
      </c>
      <c r="E246" s="195">
        <v>34068</v>
      </c>
      <c r="F246" s="195">
        <v>34068</v>
      </c>
      <c r="G246" s="196">
        <f t="shared" si="12"/>
        <v>100</v>
      </c>
      <c r="H246" s="197">
        <v>100</v>
      </c>
      <c r="I246" s="143"/>
      <c r="J246" s="149" t="s">
        <v>449</v>
      </c>
      <c r="K246" s="143"/>
    </row>
    <row r="247" spans="1:11" s="155" customFormat="1" ht="19.5" x14ac:dyDescent="0.25">
      <c r="A247" s="189"/>
      <c r="B247" s="151" t="s">
        <v>13</v>
      </c>
      <c r="C247" s="205"/>
      <c r="D247" s="205"/>
      <c r="E247" s="198">
        <v>34068</v>
      </c>
      <c r="F247" s="198">
        <v>34068</v>
      </c>
      <c r="G247" s="199">
        <f t="shared" si="12"/>
        <v>100</v>
      </c>
      <c r="H247" s="200"/>
      <c r="I247" s="191"/>
      <c r="J247" s="191"/>
      <c r="K247" s="191"/>
    </row>
    <row r="248" spans="1:11" ht="94.5" x14ac:dyDescent="0.25">
      <c r="A248" s="139">
        <v>56</v>
      </c>
      <c r="B248" s="246" t="s">
        <v>468</v>
      </c>
      <c r="C248" s="203" t="s">
        <v>149</v>
      </c>
      <c r="D248" s="145">
        <v>2018</v>
      </c>
      <c r="E248" s="195">
        <f>E249</f>
        <v>1315657</v>
      </c>
      <c r="F248" s="195">
        <f>F249</f>
        <v>1310810.1100000001</v>
      </c>
      <c r="G248" s="196">
        <f t="shared" si="12"/>
        <v>99.631599269414451</v>
      </c>
      <c r="H248" s="197">
        <v>100</v>
      </c>
      <c r="I248" s="143"/>
      <c r="J248" s="149" t="s">
        <v>380</v>
      </c>
      <c r="K248" s="143"/>
    </row>
    <row r="249" spans="1:11" s="155" customFormat="1" ht="19.5" x14ac:dyDescent="0.25">
      <c r="A249" s="189"/>
      <c r="B249" s="151" t="s">
        <v>13</v>
      </c>
      <c r="C249" s="205"/>
      <c r="D249" s="150"/>
      <c r="E249" s="198">
        <f>E251+E252+E258+E259</f>
        <v>1315657</v>
      </c>
      <c r="F249" s="198">
        <f>F251+F252+F258+F259</f>
        <v>1310810.1100000001</v>
      </c>
      <c r="G249" s="199">
        <f t="shared" si="12"/>
        <v>99.631599269414451</v>
      </c>
      <c r="H249" s="200"/>
      <c r="I249" s="191"/>
      <c r="J249" s="191"/>
      <c r="K249" s="191"/>
    </row>
    <row r="250" spans="1:11" s="155" customFormat="1" ht="19.5" x14ac:dyDescent="0.25">
      <c r="A250" s="189"/>
      <c r="B250" s="246" t="s">
        <v>163</v>
      </c>
      <c r="C250" s="205"/>
      <c r="D250" s="150"/>
      <c r="E250" s="198"/>
      <c r="F250" s="198"/>
      <c r="G250" s="199"/>
      <c r="H250" s="200"/>
      <c r="I250" s="191"/>
      <c r="J250" s="191"/>
      <c r="K250" s="191"/>
    </row>
    <row r="251" spans="1:11" s="155" customFormat="1" ht="31.5" x14ac:dyDescent="0.25">
      <c r="A251" s="189"/>
      <c r="B251" s="246" t="s">
        <v>469</v>
      </c>
      <c r="C251" s="205"/>
      <c r="D251" s="150"/>
      <c r="E251" s="195">
        <v>45000</v>
      </c>
      <c r="F251" s="195">
        <v>45000</v>
      </c>
      <c r="G251" s="196">
        <f t="shared" si="12"/>
        <v>100</v>
      </c>
      <c r="H251" s="200"/>
      <c r="I251" s="191"/>
      <c r="J251" s="191"/>
      <c r="K251" s="191"/>
    </row>
    <row r="252" spans="1:11" s="155" customFormat="1" ht="31.5" x14ac:dyDescent="0.25">
      <c r="A252" s="189"/>
      <c r="B252" s="246" t="s">
        <v>470</v>
      </c>
      <c r="C252" s="205"/>
      <c r="D252" s="150"/>
      <c r="E252" s="195">
        <f>E254+E255+E256+E257</f>
        <v>1046678.6599999999</v>
      </c>
      <c r="F252" s="195">
        <f>F254+F255+F256+F257</f>
        <v>1042540.7699999999</v>
      </c>
      <c r="G252" s="196">
        <f t="shared" si="12"/>
        <v>99.604664721071117</v>
      </c>
      <c r="H252" s="200"/>
      <c r="I252" s="191"/>
      <c r="J252" s="191"/>
      <c r="K252" s="191"/>
    </row>
    <row r="253" spans="1:11" s="155" customFormat="1" ht="19.5" x14ac:dyDescent="0.25">
      <c r="A253" s="189"/>
      <c r="B253" s="246" t="s">
        <v>155</v>
      </c>
      <c r="C253" s="205"/>
      <c r="D253" s="150"/>
      <c r="E253" s="195"/>
      <c r="F253" s="198"/>
      <c r="G253" s="196"/>
      <c r="H253" s="200"/>
      <c r="I253" s="191"/>
      <c r="J253" s="191"/>
      <c r="K253" s="191"/>
    </row>
    <row r="254" spans="1:11" s="155" customFormat="1" ht="19.5" x14ac:dyDescent="0.25">
      <c r="A254" s="189"/>
      <c r="B254" s="246" t="s">
        <v>471</v>
      </c>
      <c r="C254" s="205"/>
      <c r="D254" s="150"/>
      <c r="E254" s="195">
        <v>706741.2</v>
      </c>
      <c r="F254" s="195">
        <v>706741.2</v>
      </c>
      <c r="G254" s="196">
        <f t="shared" si="12"/>
        <v>100</v>
      </c>
      <c r="H254" s="200"/>
      <c r="I254" s="191"/>
      <c r="J254" s="191"/>
      <c r="K254" s="191"/>
    </row>
    <row r="255" spans="1:11" s="155" customFormat="1" ht="63" x14ac:dyDescent="0.25">
      <c r="A255" s="189"/>
      <c r="B255" s="246" t="s">
        <v>472</v>
      </c>
      <c r="C255" s="205"/>
      <c r="D255" s="150"/>
      <c r="E255" s="195">
        <v>71000</v>
      </c>
      <c r="F255" s="195">
        <v>71000</v>
      </c>
      <c r="G255" s="196">
        <f t="shared" si="12"/>
        <v>100</v>
      </c>
      <c r="H255" s="200"/>
      <c r="I255" s="191"/>
      <c r="J255" s="191"/>
      <c r="K255" s="191"/>
    </row>
    <row r="256" spans="1:11" s="155" customFormat="1" ht="63" x14ac:dyDescent="0.25">
      <c r="A256" s="189"/>
      <c r="B256" s="246" t="s">
        <v>473</v>
      </c>
      <c r="C256" s="205"/>
      <c r="D256" s="150"/>
      <c r="E256" s="195">
        <v>60000</v>
      </c>
      <c r="F256" s="195">
        <v>55862.11</v>
      </c>
      <c r="G256" s="196">
        <f t="shared" si="12"/>
        <v>93.103516666666664</v>
      </c>
      <c r="H256" s="200"/>
      <c r="I256" s="191"/>
      <c r="J256" s="191"/>
      <c r="K256" s="191"/>
    </row>
    <row r="257" spans="1:11" s="155" customFormat="1" ht="78.75" x14ac:dyDescent="0.25">
      <c r="A257" s="189"/>
      <c r="B257" s="246" t="s">
        <v>474</v>
      </c>
      <c r="C257" s="205"/>
      <c r="D257" s="150"/>
      <c r="E257" s="195">
        <v>208937.46</v>
      </c>
      <c r="F257" s="195">
        <v>208937.46</v>
      </c>
      <c r="G257" s="196">
        <f t="shared" si="12"/>
        <v>100</v>
      </c>
      <c r="H257" s="200"/>
      <c r="I257" s="191"/>
      <c r="J257" s="191"/>
      <c r="K257" s="191"/>
    </row>
    <row r="258" spans="1:11" s="155" customFormat="1" ht="47.25" x14ac:dyDescent="0.25">
      <c r="A258" s="189"/>
      <c r="B258" s="246" t="s">
        <v>475</v>
      </c>
      <c r="C258" s="205"/>
      <c r="D258" s="150"/>
      <c r="E258" s="195">
        <v>123619.34</v>
      </c>
      <c r="F258" s="195">
        <v>123619.34</v>
      </c>
      <c r="G258" s="196">
        <f t="shared" si="12"/>
        <v>100</v>
      </c>
      <c r="H258" s="200"/>
      <c r="I258" s="191"/>
      <c r="J258" s="191"/>
      <c r="K258" s="191"/>
    </row>
    <row r="259" spans="1:11" s="155" customFormat="1" ht="31.5" x14ac:dyDescent="0.25">
      <c r="A259" s="189"/>
      <c r="B259" s="246" t="s">
        <v>476</v>
      </c>
      <c r="C259" s="205"/>
      <c r="D259" s="150"/>
      <c r="E259" s="195">
        <v>100359</v>
      </c>
      <c r="F259" s="198">
        <v>99650</v>
      </c>
      <c r="G259" s="196">
        <f t="shared" si="12"/>
        <v>99.293536205023969</v>
      </c>
      <c r="H259" s="200"/>
      <c r="I259" s="191"/>
      <c r="J259" s="191"/>
      <c r="K259" s="191"/>
    </row>
    <row r="260" spans="1:11" ht="63" x14ac:dyDescent="0.25">
      <c r="A260" s="139">
        <v>57</v>
      </c>
      <c r="B260" s="246" t="s">
        <v>185</v>
      </c>
      <c r="C260" s="203" t="s">
        <v>48</v>
      </c>
      <c r="D260" s="145" t="s">
        <v>16</v>
      </c>
      <c r="E260" s="195">
        <v>192196</v>
      </c>
      <c r="F260" s="195">
        <v>116525.36</v>
      </c>
      <c r="G260" s="196">
        <f t="shared" si="12"/>
        <v>60.628400174821536</v>
      </c>
      <c r="H260" s="197">
        <v>100</v>
      </c>
      <c r="I260" s="246" t="s">
        <v>477</v>
      </c>
      <c r="J260" s="149" t="s">
        <v>433</v>
      </c>
      <c r="K260" s="143"/>
    </row>
    <row r="261" spans="1:11" s="155" customFormat="1" ht="19.5" x14ac:dyDescent="0.25">
      <c r="A261" s="189"/>
      <c r="B261" s="151" t="s">
        <v>13</v>
      </c>
      <c r="C261" s="205"/>
      <c r="D261" s="150"/>
      <c r="E261" s="198">
        <v>192196</v>
      </c>
      <c r="F261" s="198">
        <v>116525.36</v>
      </c>
      <c r="G261" s="199">
        <f t="shared" si="12"/>
        <v>60.628400174821536</v>
      </c>
      <c r="H261" s="200"/>
      <c r="I261" s="206"/>
      <c r="J261" s="191"/>
      <c r="K261" s="191"/>
    </row>
    <row r="262" spans="1:11" ht="94.5" x14ac:dyDescent="0.25">
      <c r="A262" s="139">
        <v>58</v>
      </c>
      <c r="B262" s="246" t="s">
        <v>187</v>
      </c>
      <c r="C262" s="203" t="s">
        <v>186</v>
      </c>
      <c r="D262" s="145" t="s">
        <v>177</v>
      </c>
      <c r="E262" s="195">
        <v>10000</v>
      </c>
      <c r="F262" s="195">
        <v>8500</v>
      </c>
      <c r="G262" s="196">
        <f t="shared" si="12"/>
        <v>85</v>
      </c>
      <c r="H262" s="197">
        <v>100</v>
      </c>
      <c r="I262" s="143"/>
      <c r="J262" s="149" t="s">
        <v>478</v>
      </c>
      <c r="K262" s="143"/>
    </row>
    <row r="263" spans="1:11" s="155" customFormat="1" ht="19.5" x14ac:dyDescent="0.25">
      <c r="A263" s="189"/>
      <c r="B263" s="151" t="s">
        <v>22</v>
      </c>
      <c r="C263" s="205"/>
      <c r="D263" s="150"/>
      <c r="E263" s="198">
        <v>10000</v>
      </c>
      <c r="F263" s="198">
        <v>8500</v>
      </c>
      <c r="G263" s="199">
        <f t="shared" si="12"/>
        <v>85</v>
      </c>
      <c r="H263" s="200"/>
      <c r="I263" s="191"/>
      <c r="J263" s="158"/>
      <c r="K263" s="191"/>
    </row>
    <row r="264" spans="1:11" ht="126" x14ac:dyDescent="0.25">
      <c r="A264" s="139">
        <v>59</v>
      </c>
      <c r="B264" s="246" t="s">
        <v>188</v>
      </c>
      <c r="C264" s="203" t="s">
        <v>186</v>
      </c>
      <c r="D264" s="145" t="s">
        <v>16</v>
      </c>
      <c r="E264" s="195">
        <v>10000</v>
      </c>
      <c r="F264" s="195">
        <v>8500</v>
      </c>
      <c r="G264" s="196">
        <f t="shared" si="12"/>
        <v>85</v>
      </c>
      <c r="H264" s="197">
        <v>100</v>
      </c>
      <c r="I264" s="143"/>
      <c r="J264" s="149" t="s">
        <v>433</v>
      </c>
      <c r="K264" s="143"/>
    </row>
    <row r="265" spans="1:11" s="155" customFormat="1" ht="19.5" x14ac:dyDescent="0.25">
      <c r="A265" s="189"/>
      <c r="B265" s="151" t="s">
        <v>22</v>
      </c>
      <c r="C265" s="205"/>
      <c r="D265" s="205"/>
      <c r="E265" s="198">
        <v>10000</v>
      </c>
      <c r="F265" s="198">
        <v>8500</v>
      </c>
      <c r="G265" s="199">
        <f t="shared" si="12"/>
        <v>85</v>
      </c>
      <c r="H265" s="200"/>
      <c r="I265" s="191"/>
      <c r="J265" s="191"/>
      <c r="K265" s="191"/>
    </row>
    <row r="266" spans="1:11" ht="78.75" x14ac:dyDescent="0.25">
      <c r="A266" s="139">
        <v>60</v>
      </c>
      <c r="B266" s="246" t="s">
        <v>189</v>
      </c>
      <c r="C266" s="203" t="s">
        <v>186</v>
      </c>
      <c r="D266" s="145" t="s">
        <v>16</v>
      </c>
      <c r="E266" s="195">
        <v>12000</v>
      </c>
      <c r="F266" s="195">
        <v>11989.3</v>
      </c>
      <c r="G266" s="196">
        <f t="shared" si="12"/>
        <v>99.910833333333329</v>
      </c>
      <c r="H266" s="197">
        <v>100</v>
      </c>
      <c r="I266" s="143"/>
      <c r="J266" s="149" t="s">
        <v>433</v>
      </c>
      <c r="K266" s="143"/>
    </row>
    <row r="267" spans="1:11" s="155" customFormat="1" ht="19.5" x14ac:dyDescent="0.25">
      <c r="A267" s="189"/>
      <c r="B267" s="151" t="s">
        <v>22</v>
      </c>
      <c r="C267" s="205"/>
      <c r="D267" s="205"/>
      <c r="E267" s="198">
        <v>12000</v>
      </c>
      <c r="F267" s="198">
        <v>11989.3</v>
      </c>
      <c r="G267" s="199">
        <f t="shared" si="12"/>
        <v>99.910833333333329</v>
      </c>
      <c r="H267" s="200"/>
      <c r="I267" s="191"/>
      <c r="J267" s="191"/>
      <c r="K267" s="191"/>
    </row>
    <row r="268" spans="1:11" ht="173.25" x14ac:dyDescent="0.25">
      <c r="A268" s="139">
        <v>61</v>
      </c>
      <c r="B268" s="246" t="s">
        <v>190</v>
      </c>
      <c r="C268" s="203" t="s">
        <v>186</v>
      </c>
      <c r="D268" s="145" t="s">
        <v>16</v>
      </c>
      <c r="E268" s="195">
        <v>20000</v>
      </c>
      <c r="F268" s="195">
        <v>19999.8</v>
      </c>
      <c r="G268" s="196">
        <f t="shared" si="12"/>
        <v>99.998999999999995</v>
      </c>
      <c r="H268" s="197">
        <v>100</v>
      </c>
      <c r="I268" s="246"/>
      <c r="J268" s="149" t="s">
        <v>433</v>
      </c>
      <c r="K268" s="143"/>
    </row>
    <row r="269" spans="1:11" s="155" customFormat="1" ht="19.5" x14ac:dyDescent="0.25">
      <c r="A269" s="189"/>
      <c r="B269" s="151" t="s">
        <v>22</v>
      </c>
      <c r="C269" s="205"/>
      <c r="D269" s="150"/>
      <c r="E269" s="198">
        <v>20000</v>
      </c>
      <c r="F269" s="195">
        <v>19999.8</v>
      </c>
      <c r="G269" s="199">
        <f t="shared" si="12"/>
        <v>99.998999999999995</v>
      </c>
      <c r="H269" s="200"/>
      <c r="I269" s="206"/>
      <c r="J269" s="191"/>
      <c r="K269" s="191"/>
    </row>
    <row r="270" spans="1:11" s="155" customFormat="1" ht="110.25" x14ac:dyDescent="0.25">
      <c r="A270" s="139">
        <v>62</v>
      </c>
      <c r="B270" s="246" t="s">
        <v>202</v>
      </c>
      <c r="C270" s="203" t="s">
        <v>186</v>
      </c>
      <c r="D270" s="145" t="s">
        <v>290</v>
      </c>
      <c r="E270" s="195">
        <v>5000</v>
      </c>
      <c r="F270" s="195">
        <v>4992.7</v>
      </c>
      <c r="G270" s="196">
        <f t="shared" si="12"/>
        <v>99.853999999999999</v>
      </c>
      <c r="H270" s="197">
        <v>100</v>
      </c>
      <c r="I270" s="206"/>
      <c r="J270" s="149" t="s">
        <v>433</v>
      </c>
      <c r="K270" s="191"/>
    </row>
    <row r="271" spans="1:11" s="155" customFormat="1" ht="19.5" x14ac:dyDescent="0.25">
      <c r="A271" s="189"/>
      <c r="B271" s="151" t="s">
        <v>22</v>
      </c>
      <c r="C271" s="205"/>
      <c r="D271" s="150"/>
      <c r="E271" s="198">
        <v>5000</v>
      </c>
      <c r="F271" s="195">
        <v>4992.7</v>
      </c>
      <c r="G271" s="199">
        <f t="shared" si="12"/>
        <v>99.853999999999999</v>
      </c>
      <c r="H271" s="200"/>
      <c r="I271" s="206"/>
      <c r="J271" s="191"/>
      <c r="K271" s="191"/>
    </row>
    <row r="272" spans="1:11" ht="110.25" x14ac:dyDescent="0.25">
      <c r="A272" s="139">
        <v>63</v>
      </c>
      <c r="B272" s="246" t="s">
        <v>192</v>
      </c>
      <c r="C272" s="203" t="s">
        <v>186</v>
      </c>
      <c r="D272" s="145" t="s">
        <v>175</v>
      </c>
      <c r="E272" s="195">
        <v>20000</v>
      </c>
      <c r="F272" s="195">
        <v>19972.400000000001</v>
      </c>
      <c r="G272" s="196">
        <f t="shared" si="12"/>
        <v>99.862000000000009</v>
      </c>
      <c r="H272" s="197">
        <v>100</v>
      </c>
      <c r="I272" s="246"/>
      <c r="J272" s="246" t="s">
        <v>380</v>
      </c>
      <c r="K272" s="143"/>
    </row>
    <row r="273" spans="1:11" s="155" customFormat="1" ht="19.5" x14ac:dyDescent="0.25">
      <c r="A273" s="189"/>
      <c r="B273" s="151" t="s">
        <v>22</v>
      </c>
      <c r="C273" s="205"/>
      <c r="D273" s="150"/>
      <c r="E273" s="198">
        <v>20000</v>
      </c>
      <c r="F273" s="198">
        <v>19972.400000000001</v>
      </c>
      <c r="G273" s="199">
        <f t="shared" si="12"/>
        <v>99.862000000000009</v>
      </c>
      <c r="H273" s="200"/>
      <c r="I273" s="206"/>
      <c r="J273" s="191"/>
      <c r="K273" s="191"/>
    </row>
    <row r="274" spans="1:11" ht="78.75" x14ac:dyDescent="0.25">
      <c r="A274" s="139">
        <v>64</v>
      </c>
      <c r="B274" s="246" t="s">
        <v>194</v>
      </c>
      <c r="C274" s="203" t="s">
        <v>186</v>
      </c>
      <c r="D274" s="145" t="s">
        <v>16</v>
      </c>
      <c r="E274" s="195">
        <v>12000</v>
      </c>
      <c r="F274" s="195">
        <v>11596.4</v>
      </c>
      <c r="G274" s="196">
        <f t="shared" si="12"/>
        <v>96.636666666666656</v>
      </c>
      <c r="H274" s="197">
        <v>100</v>
      </c>
      <c r="I274" s="143"/>
      <c r="J274" s="149" t="s">
        <v>399</v>
      </c>
      <c r="K274" s="143"/>
    </row>
    <row r="275" spans="1:11" s="155" customFormat="1" ht="19.5" x14ac:dyDescent="0.25">
      <c r="A275" s="189"/>
      <c r="B275" s="151" t="s">
        <v>22</v>
      </c>
      <c r="C275" s="205"/>
      <c r="D275" s="150"/>
      <c r="E275" s="198">
        <v>12000</v>
      </c>
      <c r="F275" s="198">
        <v>11596.4</v>
      </c>
      <c r="G275" s="199">
        <f t="shared" si="12"/>
        <v>96.636666666666656</v>
      </c>
      <c r="H275" s="200"/>
      <c r="I275" s="191"/>
      <c r="J275" s="191"/>
      <c r="K275" s="191"/>
    </row>
    <row r="276" spans="1:11" ht="63" x14ac:dyDescent="0.25">
      <c r="A276" s="139">
        <v>65</v>
      </c>
      <c r="B276" s="246" t="s">
        <v>195</v>
      </c>
      <c r="C276" s="203" t="s">
        <v>186</v>
      </c>
      <c r="D276" s="145" t="s">
        <v>16</v>
      </c>
      <c r="E276" s="195">
        <v>5000</v>
      </c>
      <c r="F276" s="195">
        <v>5000</v>
      </c>
      <c r="G276" s="196">
        <f t="shared" si="12"/>
        <v>100</v>
      </c>
      <c r="H276" s="197">
        <v>100</v>
      </c>
      <c r="I276" s="143"/>
      <c r="J276" s="149" t="s">
        <v>399</v>
      </c>
      <c r="K276" s="143"/>
    </row>
    <row r="277" spans="1:11" s="155" customFormat="1" ht="19.5" x14ac:dyDescent="0.25">
      <c r="A277" s="189"/>
      <c r="B277" s="151" t="s">
        <v>22</v>
      </c>
      <c r="C277" s="205"/>
      <c r="D277" s="150"/>
      <c r="E277" s="198">
        <v>5000</v>
      </c>
      <c r="F277" s="198">
        <v>5000</v>
      </c>
      <c r="G277" s="199">
        <f t="shared" si="12"/>
        <v>100</v>
      </c>
      <c r="H277" s="200"/>
      <c r="I277" s="191"/>
      <c r="J277" s="191"/>
      <c r="K277" s="191"/>
    </row>
    <row r="278" spans="1:11" ht="110.25" x14ac:dyDescent="0.25">
      <c r="A278" s="139">
        <v>66</v>
      </c>
      <c r="B278" s="246" t="s">
        <v>196</v>
      </c>
      <c r="C278" s="203" t="s">
        <v>186</v>
      </c>
      <c r="D278" s="145" t="s">
        <v>16</v>
      </c>
      <c r="E278" s="195">
        <v>3000</v>
      </c>
      <c r="F278" s="195">
        <v>2983</v>
      </c>
      <c r="G278" s="196">
        <f t="shared" si="12"/>
        <v>99.433333333333323</v>
      </c>
      <c r="H278" s="197">
        <v>100</v>
      </c>
      <c r="I278" s="194"/>
      <c r="J278" s="149" t="s">
        <v>399</v>
      </c>
      <c r="K278" s="143"/>
    </row>
    <row r="279" spans="1:11" s="155" customFormat="1" ht="19.5" x14ac:dyDescent="0.25">
      <c r="A279" s="189"/>
      <c r="B279" s="151" t="s">
        <v>22</v>
      </c>
      <c r="C279" s="205"/>
      <c r="D279" s="150"/>
      <c r="E279" s="198">
        <v>3000</v>
      </c>
      <c r="F279" s="198">
        <v>2983</v>
      </c>
      <c r="G279" s="199">
        <f t="shared" si="12"/>
        <v>99.433333333333323</v>
      </c>
      <c r="H279" s="200"/>
      <c r="I279" s="191"/>
      <c r="J279" s="191"/>
      <c r="K279" s="191"/>
    </row>
    <row r="280" spans="1:11" ht="94.5" x14ac:dyDescent="0.25">
      <c r="A280" s="139">
        <v>67</v>
      </c>
      <c r="B280" s="246" t="s">
        <v>187</v>
      </c>
      <c r="C280" s="203" t="s">
        <v>197</v>
      </c>
      <c r="D280" s="145" t="s">
        <v>16</v>
      </c>
      <c r="E280" s="195">
        <v>30950</v>
      </c>
      <c r="F280" s="195">
        <v>30950</v>
      </c>
      <c r="G280" s="196">
        <f t="shared" si="12"/>
        <v>100</v>
      </c>
      <c r="H280" s="197">
        <v>100</v>
      </c>
      <c r="I280" s="143"/>
      <c r="J280" s="149" t="s">
        <v>479</v>
      </c>
      <c r="K280" s="143"/>
    </row>
    <row r="281" spans="1:11" s="155" customFormat="1" ht="19.5" x14ac:dyDescent="0.25">
      <c r="A281" s="189"/>
      <c r="B281" s="151" t="s">
        <v>22</v>
      </c>
      <c r="C281" s="205"/>
      <c r="D281" s="150"/>
      <c r="E281" s="198">
        <v>30950</v>
      </c>
      <c r="F281" s="198">
        <v>30950</v>
      </c>
      <c r="G281" s="199">
        <f t="shared" si="12"/>
        <v>100</v>
      </c>
      <c r="H281" s="200"/>
      <c r="I281" s="191"/>
      <c r="J281" s="191"/>
      <c r="K281" s="191"/>
    </row>
    <row r="282" spans="1:11" ht="126" x14ac:dyDescent="0.25">
      <c r="A282" s="139">
        <v>68</v>
      </c>
      <c r="B282" s="246" t="s">
        <v>188</v>
      </c>
      <c r="C282" s="203" t="s">
        <v>197</v>
      </c>
      <c r="D282" s="145" t="s">
        <v>175</v>
      </c>
      <c r="E282" s="195">
        <v>11050</v>
      </c>
      <c r="F282" s="195">
        <v>10200</v>
      </c>
      <c r="G282" s="196">
        <f t="shared" si="12"/>
        <v>92.307692307692307</v>
      </c>
      <c r="H282" s="197">
        <v>100</v>
      </c>
      <c r="I282" s="143"/>
      <c r="J282" s="246" t="s">
        <v>380</v>
      </c>
      <c r="K282" s="143"/>
    </row>
    <row r="283" spans="1:11" s="155" customFormat="1" ht="19.5" x14ac:dyDescent="0.25">
      <c r="A283" s="189"/>
      <c r="B283" s="151" t="s">
        <v>22</v>
      </c>
      <c r="C283" s="205"/>
      <c r="D283" s="150"/>
      <c r="E283" s="198">
        <v>11050</v>
      </c>
      <c r="F283" s="198">
        <v>10200</v>
      </c>
      <c r="G283" s="199">
        <f t="shared" si="12"/>
        <v>92.307692307692307</v>
      </c>
      <c r="H283" s="200"/>
      <c r="I283" s="191"/>
      <c r="J283" s="191"/>
      <c r="K283" s="191"/>
    </row>
    <row r="284" spans="1:11" ht="94.5" x14ac:dyDescent="0.25">
      <c r="A284" s="139">
        <v>69</v>
      </c>
      <c r="B284" s="246" t="s">
        <v>198</v>
      </c>
      <c r="C284" s="203" t="s">
        <v>197</v>
      </c>
      <c r="D284" s="145" t="s">
        <v>175</v>
      </c>
      <c r="E284" s="195">
        <v>8000</v>
      </c>
      <c r="F284" s="195"/>
      <c r="G284" s="196">
        <f t="shared" si="12"/>
        <v>0</v>
      </c>
      <c r="H284" s="197">
        <v>100</v>
      </c>
      <c r="I284" s="149" t="s">
        <v>480</v>
      </c>
      <c r="J284" s="246" t="s">
        <v>380</v>
      </c>
      <c r="K284" s="143"/>
    </row>
    <row r="285" spans="1:11" s="155" customFormat="1" ht="19.5" x14ac:dyDescent="0.25">
      <c r="A285" s="189"/>
      <c r="B285" s="151" t="s">
        <v>22</v>
      </c>
      <c r="C285" s="205"/>
      <c r="D285" s="150"/>
      <c r="E285" s="198">
        <v>8000</v>
      </c>
      <c r="F285" s="198"/>
      <c r="G285" s="199">
        <f t="shared" si="12"/>
        <v>0</v>
      </c>
      <c r="H285" s="200"/>
      <c r="I285" s="191"/>
      <c r="J285" s="191"/>
      <c r="K285" s="191"/>
    </row>
    <row r="286" spans="1:11" ht="63" x14ac:dyDescent="0.25">
      <c r="A286" s="139">
        <v>70</v>
      </c>
      <c r="B286" s="246" t="s">
        <v>199</v>
      </c>
      <c r="C286" s="203" t="s">
        <v>197</v>
      </c>
      <c r="D286" s="145" t="s">
        <v>16</v>
      </c>
      <c r="E286" s="195">
        <v>10000</v>
      </c>
      <c r="F286" s="195">
        <v>9966.7999999999993</v>
      </c>
      <c r="G286" s="196">
        <f t="shared" si="12"/>
        <v>99.667999999999992</v>
      </c>
      <c r="H286" s="197">
        <v>100</v>
      </c>
      <c r="I286" s="143"/>
      <c r="J286" s="149" t="s">
        <v>399</v>
      </c>
      <c r="K286" s="143"/>
    </row>
    <row r="287" spans="1:11" s="155" customFormat="1" ht="19.5" x14ac:dyDescent="0.25">
      <c r="A287" s="189"/>
      <c r="B287" s="151" t="s">
        <v>22</v>
      </c>
      <c r="C287" s="205"/>
      <c r="D287" s="150"/>
      <c r="E287" s="198">
        <v>10000</v>
      </c>
      <c r="F287" s="198">
        <v>9966.7999999999993</v>
      </c>
      <c r="G287" s="199">
        <f t="shared" ref="G287:G335" si="13">F287/E287*100</f>
        <v>99.667999999999992</v>
      </c>
      <c r="H287" s="200"/>
      <c r="I287" s="191"/>
      <c r="J287" s="191"/>
      <c r="K287" s="191"/>
    </row>
    <row r="288" spans="1:11" ht="126" x14ac:dyDescent="0.25">
      <c r="A288" s="139">
        <v>71</v>
      </c>
      <c r="B288" s="246" t="s">
        <v>200</v>
      </c>
      <c r="C288" s="203" t="s">
        <v>197</v>
      </c>
      <c r="D288" s="145" t="s">
        <v>16</v>
      </c>
      <c r="E288" s="195">
        <v>10000</v>
      </c>
      <c r="F288" s="195">
        <v>9123.09</v>
      </c>
      <c r="G288" s="196">
        <f t="shared" si="13"/>
        <v>91.230900000000005</v>
      </c>
      <c r="H288" s="197">
        <v>100</v>
      </c>
      <c r="I288" s="246"/>
      <c r="J288" s="149" t="s">
        <v>399</v>
      </c>
      <c r="K288" s="143"/>
    </row>
    <row r="289" spans="1:11" s="155" customFormat="1" ht="19.5" x14ac:dyDescent="0.25">
      <c r="A289" s="189"/>
      <c r="B289" s="151" t="s">
        <v>22</v>
      </c>
      <c r="C289" s="205"/>
      <c r="D289" s="150"/>
      <c r="E289" s="198">
        <v>10000</v>
      </c>
      <c r="F289" s="198">
        <v>9123.09</v>
      </c>
      <c r="G289" s="199">
        <f t="shared" si="13"/>
        <v>91.230900000000005</v>
      </c>
      <c r="H289" s="200"/>
      <c r="I289" s="206"/>
      <c r="J289" s="158"/>
      <c r="K289" s="191"/>
    </row>
    <row r="290" spans="1:11" ht="110.25" x14ac:dyDescent="0.25">
      <c r="A290" s="139">
        <v>72</v>
      </c>
      <c r="B290" s="246" t="s">
        <v>192</v>
      </c>
      <c r="C290" s="203" t="s">
        <v>197</v>
      </c>
      <c r="D290" s="145" t="s">
        <v>175</v>
      </c>
      <c r="E290" s="195">
        <v>20000</v>
      </c>
      <c r="F290" s="195">
        <v>19995.34</v>
      </c>
      <c r="G290" s="196">
        <f t="shared" si="13"/>
        <v>99.976699999999994</v>
      </c>
      <c r="H290" s="197">
        <v>100</v>
      </c>
      <c r="I290" s="246"/>
      <c r="J290" s="246" t="s">
        <v>380</v>
      </c>
      <c r="K290" s="143"/>
    </row>
    <row r="291" spans="1:11" s="155" customFormat="1" ht="19.5" x14ac:dyDescent="0.25">
      <c r="A291" s="189"/>
      <c r="B291" s="151" t="s">
        <v>22</v>
      </c>
      <c r="C291" s="205"/>
      <c r="D291" s="150"/>
      <c r="E291" s="198">
        <v>20000</v>
      </c>
      <c r="F291" s="198">
        <v>19995.34</v>
      </c>
      <c r="G291" s="199">
        <f t="shared" si="13"/>
        <v>99.976699999999994</v>
      </c>
      <c r="H291" s="200"/>
      <c r="I291" s="206"/>
      <c r="J291" s="191"/>
      <c r="K291" s="191"/>
    </row>
    <row r="292" spans="1:11" ht="63" x14ac:dyDescent="0.25">
      <c r="A292" s="139">
        <v>73</v>
      </c>
      <c r="B292" s="246" t="s">
        <v>195</v>
      </c>
      <c r="C292" s="203" t="s">
        <v>197</v>
      </c>
      <c r="D292" s="145" t="s">
        <v>16</v>
      </c>
      <c r="E292" s="195">
        <v>5000</v>
      </c>
      <c r="F292" s="195">
        <v>4860.26</v>
      </c>
      <c r="G292" s="196">
        <f t="shared" si="13"/>
        <v>97.205200000000005</v>
      </c>
      <c r="H292" s="197">
        <v>100</v>
      </c>
      <c r="I292" s="246"/>
      <c r="J292" s="149" t="s">
        <v>399</v>
      </c>
      <c r="K292" s="143"/>
    </row>
    <row r="293" spans="1:11" s="155" customFormat="1" ht="19.5" x14ac:dyDescent="0.25">
      <c r="A293" s="189"/>
      <c r="B293" s="151" t="s">
        <v>22</v>
      </c>
      <c r="C293" s="205"/>
      <c r="D293" s="150"/>
      <c r="E293" s="198">
        <v>5000</v>
      </c>
      <c r="F293" s="198">
        <v>4860.26</v>
      </c>
      <c r="G293" s="199">
        <f t="shared" si="13"/>
        <v>97.205200000000005</v>
      </c>
      <c r="H293" s="200"/>
      <c r="I293" s="206"/>
      <c r="J293" s="158"/>
      <c r="K293" s="191"/>
    </row>
    <row r="294" spans="1:11" s="155" customFormat="1" ht="78.75" x14ac:dyDescent="0.25">
      <c r="A294" s="139">
        <v>74</v>
      </c>
      <c r="B294" s="246" t="s">
        <v>291</v>
      </c>
      <c r="C294" s="203" t="s">
        <v>197</v>
      </c>
      <c r="D294" s="145" t="s">
        <v>292</v>
      </c>
      <c r="E294" s="195">
        <v>3000</v>
      </c>
      <c r="F294" s="195">
        <v>5991</v>
      </c>
      <c r="G294" s="196">
        <f t="shared" si="13"/>
        <v>199.70000000000002</v>
      </c>
      <c r="H294" s="197">
        <v>100</v>
      </c>
      <c r="I294" s="206"/>
      <c r="J294" s="149" t="s">
        <v>435</v>
      </c>
      <c r="K294" s="191"/>
    </row>
    <row r="295" spans="1:11" s="155" customFormat="1" ht="19.5" x14ac:dyDescent="0.25">
      <c r="A295" s="189"/>
      <c r="B295" s="151" t="s">
        <v>22</v>
      </c>
      <c r="C295" s="205"/>
      <c r="D295" s="150"/>
      <c r="E295" s="198">
        <v>3000</v>
      </c>
      <c r="F295" s="198">
        <v>5991</v>
      </c>
      <c r="G295" s="199">
        <f t="shared" si="13"/>
        <v>199.70000000000002</v>
      </c>
      <c r="H295" s="200"/>
      <c r="I295" s="206"/>
      <c r="J295" s="158"/>
      <c r="K295" s="191"/>
    </row>
    <row r="296" spans="1:11" ht="110.25" x14ac:dyDescent="0.25">
      <c r="A296" s="139">
        <v>75</v>
      </c>
      <c r="B296" s="246" t="s">
        <v>202</v>
      </c>
      <c r="C296" s="203" t="s">
        <v>21</v>
      </c>
      <c r="D296" s="145" t="s">
        <v>445</v>
      </c>
      <c r="E296" s="195">
        <v>3000</v>
      </c>
      <c r="F296" s="195">
        <v>2970</v>
      </c>
      <c r="G296" s="196">
        <f t="shared" si="13"/>
        <v>99</v>
      </c>
      <c r="H296" s="197">
        <v>100</v>
      </c>
      <c r="I296" s="164"/>
      <c r="J296" s="149" t="s">
        <v>399</v>
      </c>
      <c r="K296" s="143"/>
    </row>
    <row r="297" spans="1:11" s="155" customFormat="1" x14ac:dyDescent="0.25">
      <c r="A297" s="189"/>
      <c r="B297" s="151" t="s">
        <v>22</v>
      </c>
      <c r="C297" s="205"/>
      <c r="D297" s="150"/>
      <c r="E297" s="198">
        <v>3000</v>
      </c>
      <c r="F297" s="198">
        <v>2970</v>
      </c>
      <c r="G297" s="196">
        <f t="shared" si="13"/>
        <v>99</v>
      </c>
      <c r="H297" s="200"/>
      <c r="I297" s="206"/>
      <c r="J297" s="207"/>
      <c r="K297" s="207"/>
    </row>
    <row r="298" spans="1:11" ht="126" x14ac:dyDescent="0.25">
      <c r="A298" s="139">
        <v>76</v>
      </c>
      <c r="B298" s="246" t="s">
        <v>188</v>
      </c>
      <c r="C298" s="203" t="s">
        <v>204</v>
      </c>
      <c r="D298" s="145" t="s">
        <v>293</v>
      </c>
      <c r="E298" s="195">
        <v>10000</v>
      </c>
      <c r="F298" s="195">
        <v>9600</v>
      </c>
      <c r="G298" s="196">
        <f t="shared" si="13"/>
        <v>96</v>
      </c>
      <c r="H298" s="197">
        <v>100</v>
      </c>
      <c r="I298" s="246"/>
      <c r="J298" s="149" t="s">
        <v>435</v>
      </c>
      <c r="K298" s="246"/>
    </row>
    <row r="299" spans="1:11" s="155" customFormat="1" ht="19.5" x14ac:dyDescent="0.25">
      <c r="A299" s="189"/>
      <c r="B299" s="151" t="s">
        <v>22</v>
      </c>
      <c r="C299" s="205"/>
      <c r="D299" s="150"/>
      <c r="E299" s="198">
        <v>10000</v>
      </c>
      <c r="F299" s="198">
        <v>9600</v>
      </c>
      <c r="G299" s="199">
        <f t="shared" si="13"/>
        <v>96</v>
      </c>
      <c r="H299" s="200"/>
      <c r="I299" s="206"/>
      <c r="J299" s="206"/>
      <c r="K299" s="191"/>
    </row>
    <row r="300" spans="1:11" ht="63" x14ac:dyDescent="0.25">
      <c r="A300" s="139">
        <v>77</v>
      </c>
      <c r="B300" s="246" t="s">
        <v>205</v>
      </c>
      <c r="C300" s="203" t="s">
        <v>204</v>
      </c>
      <c r="D300" s="145" t="s">
        <v>57</v>
      </c>
      <c r="E300" s="195">
        <v>10000</v>
      </c>
      <c r="F300" s="195">
        <v>10000</v>
      </c>
      <c r="G300" s="196">
        <f t="shared" si="13"/>
        <v>100</v>
      </c>
      <c r="H300" s="197">
        <v>100</v>
      </c>
      <c r="I300" s="246"/>
      <c r="J300" s="149" t="s">
        <v>449</v>
      </c>
      <c r="K300" s="246"/>
    </row>
    <row r="301" spans="1:11" s="155" customFormat="1" ht="19.5" x14ac:dyDescent="0.25">
      <c r="A301" s="189"/>
      <c r="B301" s="151" t="s">
        <v>22</v>
      </c>
      <c r="C301" s="205"/>
      <c r="D301" s="150"/>
      <c r="E301" s="198">
        <v>10000</v>
      </c>
      <c r="F301" s="198">
        <v>10000</v>
      </c>
      <c r="G301" s="199">
        <f t="shared" si="13"/>
        <v>100</v>
      </c>
      <c r="H301" s="200"/>
      <c r="I301" s="206"/>
      <c r="J301" s="206"/>
      <c r="K301" s="191"/>
    </row>
    <row r="302" spans="1:11" ht="94.5" x14ac:dyDescent="0.25">
      <c r="A302" s="139">
        <v>78</v>
      </c>
      <c r="B302" s="246" t="s">
        <v>201</v>
      </c>
      <c r="C302" s="203" t="s">
        <v>204</v>
      </c>
      <c r="D302" s="145" t="s">
        <v>16</v>
      </c>
      <c r="E302" s="195">
        <v>10000</v>
      </c>
      <c r="F302" s="195">
        <v>9912.69</v>
      </c>
      <c r="G302" s="196">
        <f t="shared" si="13"/>
        <v>99.126900000000006</v>
      </c>
      <c r="H302" s="197">
        <v>100</v>
      </c>
      <c r="I302" s="164"/>
      <c r="J302" s="149" t="s">
        <v>399</v>
      </c>
      <c r="K302" s="143"/>
    </row>
    <row r="303" spans="1:11" s="155" customFormat="1" ht="19.5" x14ac:dyDescent="0.25">
      <c r="A303" s="189"/>
      <c r="B303" s="151" t="s">
        <v>22</v>
      </c>
      <c r="C303" s="205"/>
      <c r="D303" s="150"/>
      <c r="E303" s="198">
        <v>10000</v>
      </c>
      <c r="F303" s="198">
        <v>9912.69</v>
      </c>
      <c r="G303" s="199">
        <f t="shared" si="13"/>
        <v>99.126900000000006</v>
      </c>
      <c r="H303" s="200"/>
      <c r="I303" s="206"/>
      <c r="J303" s="206"/>
      <c r="K303" s="191"/>
    </row>
    <row r="304" spans="1:11" ht="126" x14ac:dyDescent="0.25">
      <c r="A304" s="139">
        <v>79</v>
      </c>
      <c r="B304" s="246" t="s">
        <v>200</v>
      </c>
      <c r="C304" s="203" t="s">
        <v>204</v>
      </c>
      <c r="D304" s="145" t="s">
        <v>16</v>
      </c>
      <c r="E304" s="195">
        <v>5000</v>
      </c>
      <c r="F304" s="195">
        <v>5000</v>
      </c>
      <c r="G304" s="196">
        <f t="shared" si="13"/>
        <v>100</v>
      </c>
      <c r="H304" s="197">
        <v>100</v>
      </c>
      <c r="I304" s="246"/>
      <c r="J304" s="149" t="s">
        <v>399</v>
      </c>
      <c r="K304" s="246"/>
    </row>
    <row r="305" spans="1:11" s="155" customFormat="1" ht="19.5" x14ac:dyDescent="0.25">
      <c r="A305" s="189"/>
      <c r="B305" s="151" t="s">
        <v>22</v>
      </c>
      <c r="C305" s="205"/>
      <c r="D305" s="150"/>
      <c r="E305" s="198">
        <v>5000</v>
      </c>
      <c r="F305" s="198">
        <v>5000</v>
      </c>
      <c r="G305" s="199">
        <f t="shared" si="13"/>
        <v>100</v>
      </c>
      <c r="H305" s="200"/>
      <c r="I305" s="206"/>
      <c r="J305" s="158"/>
      <c r="K305" s="191"/>
    </row>
    <row r="306" spans="1:11" s="155" customFormat="1" ht="63" x14ac:dyDescent="0.25">
      <c r="A306" s="139">
        <v>80</v>
      </c>
      <c r="B306" s="246" t="s">
        <v>294</v>
      </c>
      <c r="C306" s="203" t="s">
        <v>204</v>
      </c>
      <c r="D306" s="145" t="s">
        <v>280</v>
      </c>
      <c r="E306" s="195">
        <v>2000</v>
      </c>
      <c r="F306" s="195">
        <v>2000</v>
      </c>
      <c r="G306" s="196">
        <f t="shared" si="13"/>
        <v>100</v>
      </c>
      <c r="H306" s="197">
        <v>100</v>
      </c>
      <c r="I306" s="206"/>
      <c r="J306" s="149" t="s">
        <v>399</v>
      </c>
      <c r="K306" s="191"/>
    </row>
    <row r="307" spans="1:11" s="155" customFormat="1" ht="19.5" x14ac:dyDescent="0.25">
      <c r="A307" s="189"/>
      <c r="B307" s="151" t="s">
        <v>22</v>
      </c>
      <c r="C307" s="205"/>
      <c r="D307" s="150"/>
      <c r="E307" s="198">
        <v>2000</v>
      </c>
      <c r="F307" s="198">
        <v>2000</v>
      </c>
      <c r="G307" s="199">
        <f t="shared" si="13"/>
        <v>100</v>
      </c>
      <c r="H307" s="200"/>
      <c r="I307" s="206"/>
      <c r="J307" s="158"/>
      <c r="K307" s="191"/>
    </row>
    <row r="308" spans="1:11" ht="78.75" x14ac:dyDescent="0.25">
      <c r="A308" s="139">
        <v>81</v>
      </c>
      <c r="B308" s="246" t="s">
        <v>194</v>
      </c>
      <c r="C308" s="203" t="s">
        <v>204</v>
      </c>
      <c r="D308" s="145" t="s">
        <v>16</v>
      </c>
      <c r="E308" s="195">
        <v>10000</v>
      </c>
      <c r="F308" s="195">
        <v>9744.7999999999993</v>
      </c>
      <c r="G308" s="196">
        <f t="shared" si="13"/>
        <v>97.447999999999993</v>
      </c>
      <c r="H308" s="197">
        <v>100</v>
      </c>
      <c r="I308" s="246"/>
      <c r="J308" s="149" t="s">
        <v>399</v>
      </c>
      <c r="K308" s="246"/>
    </row>
    <row r="309" spans="1:11" s="155" customFormat="1" ht="19.5" x14ac:dyDescent="0.25">
      <c r="A309" s="189"/>
      <c r="B309" s="151" t="s">
        <v>22</v>
      </c>
      <c r="C309" s="205"/>
      <c r="D309" s="150"/>
      <c r="E309" s="198">
        <v>10000</v>
      </c>
      <c r="F309" s="198">
        <v>9744.7999999999993</v>
      </c>
      <c r="G309" s="199">
        <f t="shared" si="13"/>
        <v>97.447999999999993</v>
      </c>
      <c r="H309" s="200"/>
      <c r="I309" s="206"/>
      <c r="J309" s="206"/>
      <c r="K309" s="191"/>
    </row>
    <row r="310" spans="1:11" ht="94.5" x14ac:dyDescent="0.25">
      <c r="A310" s="139">
        <v>82</v>
      </c>
      <c r="B310" s="246" t="s">
        <v>203</v>
      </c>
      <c r="C310" s="203" t="s">
        <v>204</v>
      </c>
      <c r="D310" s="145" t="s">
        <v>175</v>
      </c>
      <c r="E310" s="195">
        <v>3000</v>
      </c>
      <c r="F310" s="195">
        <v>2997.2</v>
      </c>
      <c r="G310" s="196">
        <f t="shared" si="13"/>
        <v>99.906666666666666</v>
      </c>
      <c r="H310" s="197">
        <v>100</v>
      </c>
      <c r="I310" s="164"/>
      <c r="J310" s="246" t="s">
        <v>380</v>
      </c>
      <c r="K310" s="143"/>
    </row>
    <row r="311" spans="1:11" s="155" customFormat="1" ht="19.5" x14ac:dyDescent="0.25">
      <c r="A311" s="189"/>
      <c r="B311" s="151" t="s">
        <v>22</v>
      </c>
      <c r="C311" s="205"/>
      <c r="D311" s="150"/>
      <c r="E311" s="198">
        <v>3000</v>
      </c>
      <c r="F311" s="198">
        <v>2997.2</v>
      </c>
      <c r="G311" s="199">
        <f t="shared" si="13"/>
        <v>99.906666666666666</v>
      </c>
      <c r="H311" s="200"/>
      <c r="I311" s="206"/>
      <c r="J311" s="206"/>
      <c r="K311" s="191"/>
    </row>
    <row r="312" spans="1:11" ht="94.5" x14ac:dyDescent="0.25">
      <c r="A312" s="139">
        <v>83</v>
      </c>
      <c r="B312" s="246" t="s">
        <v>187</v>
      </c>
      <c r="C312" s="203" t="s">
        <v>206</v>
      </c>
      <c r="D312" s="145" t="s">
        <v>16</v>
      </c>
      <c r="E312" s="195">
        <v>20000</v>
      </c>
      <c r="F312" s="195">
        <v>19000</v>
      </c>
      <c r="G312" s="196">
        <f t="shared" si="13"/>
        <v>95</v>
      </c>
      <c r="H312" s="197">
        <v>100</v>
      </c>
      <c r="I312" s="246"/>
      <c r="J312" s="149" t="s">
        <v>399</v>
      </c>
      <c r="K312" s="246"/>
    </row>
    <row r="313" spans="1:11" s="155" customFormat="1" ht="19.5" x14ac:dyDescent="0.25">
      <c r="A313" s="189"/>
      <c r="B313" s="151" t="s">
        <v>22</v>
      </c>
      <c r="C313" s="205"/>
      <c r="D313" s="150"/>
      <c r="E313" s="198">
        <v>20000</v>
      </c>
      <c r="F313" s="198">
        <v>19000</v>
      </c>
      <c r="G313" s="199">
        <f t="shared" si="13"/>
        <v>95</v>
      </c>
      <c r="H313" s="200"/>
      <c r="I313" s="206"/>
      <c r="J313" s="191"/>
      <c r="K313" s="191"/>
    </row>
    <row r="314" spans="1:11" ht="126" x14ac:dyDescent="0.25">
      <c r="A314" s="139">
        <v>84</v>
      </c>
      <c r="B314" s="246" t="s">
        <v>188</v>
      </c>
      <c r="C314" s="203" t="s">
        <v>206</v>
      </c>
      <c r="D314" s="145" t="s">
        <v>177</v>
      </c>
      <c r="E314" s="195">
        <v>10000</v>
      </c>
      <c r="F314" s="195">
        <v>9940</v>
      </c>
      <c r="G314" s="196">
        <f t="shared" si="13"/>
        <v>99.4</v>
      </c>
      <c r="H314" s="197">
        <v>100</v>
      </c>
      <c r="I314" s="246"/>
      <c r="J314" s="149" t="s">
        <v>478</v>
      </c>
      <c r="K314" s="246"/>
    </row>
    <row r="315" spans="1:11" s="155" customFormat="1" ht="19.5" x14ac:dyDescent="0.25">
      <c r="A315" s="189"/>
      <c r="B315" s="151" t="s">
        <v>22</v>
      </c>
      <c r="C315" s="205"/>
      <c r="D315" s="150"/>
      <c r="E315" s="198">
        <v>10000</v>
      </c>
      <c r="F315" s="198">
        <v>9940</v>
      </c>
      <c r="G315" s="199">
        <f t="shared" si="13"/>
        <v>99.4</v>
      </c>
      <c r="H315" s="200"/>
      <c r="I315" s="206"/>
      <c r="J315" s="191"/>
      <c r="K315" s="191"/>
    </row>
    <row r="316" spans="1:11" s="155" customFormat="1" ht="63" x14ac:dyDescent="0.25">
      <c r="A316" s="139">
        <v>85</v>
      </c>
      <c r="B316" s="246" t="s">
        <v>481</v>
      </c>
      <c r="C316" s="203" t="s">
        <v>206</v>
      </c>
      <c r="D316" s="145" t="s">
        <v>482</v>
      </c>
      <c r="E316" s="195">
        <v>5000</v>
      </c>
      <c r="F316" s="195">
        <v>4900</v>
      </c>
      <c r="G316" s="196">
        <f t="shared" si="13"/>
        <v>98</v>
      </c>
      <c r="H316" s="197">
        <v>100</v>
      </c>
      <c r="I316" s="206"/>
      <c r="J316" s="149" t="s">
        <v>483</v>
      </c>
      <c r="K316" s="191"/>
    </row>
    <row r="317" spans="1:11" s="155" customFormat="1" ht="19.5" x14ac:dyDescent="0.25">
      <c r="A317" s="189"/>
      <c r="B317" s="151" t="s">
        <v>22</v>
      </c>
      <c r="C317" s="205"/>
      <c r="D317" s="150"/>
      <c r="E317" s="198">
        <v>5000</v>
      </c>
      <c r="F317" s="198">
        <v>4900</v>
      </c>
      <c r="G317" s="199">
        <f t="shared" si="13"/>
        <v>98</v>
      </c>
      <c r="H317" s="200"/>
      <c r="I317" s="206"/>
      <c r="J317" s="191"/>
      <c r="K317" s="191"/>
    </row>
    <row r="318" spans="1:11" ht="94.5" x14ac:dyDescent="0.25">
      <c r="A318" s="139">
        <v>86</v>
      </c>
      <c r="B318" s="246" t="s">
        <v>201</v>
      </c>
      <c r="C318" s="203" t="s">
        <v>206</v>
      </c>
      <c r="D318" s="145" t="s">
        <v>16</v>
      </c>
      <c r="E318" s="195">
        <v>10000</v>
      </c>
      <c r="F318" s="195">
        <v>10000</v>
      </c>
      <c r="G318" s="196">
        <f t="shared" si="13"/>
        <v>100</v>
      </c>
      <c r="H318" s="197">
        <v>100</v>
      </c>
      <c r="I318" s="246"/>
      <c r="J318" s="149" t="s">
        <v>399</v>
      </c>
      <c r="K318" s="246"/>
    </row>
    <row r="319" spans="1:11" s="155" customFormat="1" ht="19.5" x14ac:dyDescent="0.25">
      <c r="A319" s="189"/>
      <c r="B319" s="151" t="s">
        <v>22</v>
      </c>
      <c r="C319" s="205"/>
      <c r="D319" s="150"/>
      <c r="E319" s="198">
        <v>10000</v>
      </c>
      <c r="F319" s="198">
        <v>10000</v>
      </c>
      <c r="G319" s="199">
        <f t="shared" si="13"/>
        <v>100</v>
      </c>
      <c r="H319" s="200"/>
      <c r="I319" s="206"/>
      <c r="J319" s="191"/>
      <c r="K319" s="191"/>
    </row>
    <row r="320" spans="1:11" ht="126" x14ac:dyDescent="0.25">
      <c r="A320" s="139">
        <v>87</v>
      </c>
      <c r="B320" s="246" t="s">
        <v>200</v>
      </c>
      <c r="C320" s="203" t="s">
        <v>206</v>
      </c>
      <c r="D320" s="145" t="s">
        <v>16</v>
      </c>
      <c r="E320" s="195">
        <v>5000</v>
      </c>
      <c r="F320" s="195">
        <v>5000</v>
      </c>
      <c r="G320" s="196">
        <f t="shared" si="13"/>
        <v>100</v>
      </c>
      <c r="H320" s="197">
        <v>100</v>
      </c>
      <c r="I320" s="246"/>
      <c r="J320" s="149" t="s">
        <v>399</v>
      </c>
      <c r="K320" s="143"/>
    </row>
    <row r="321" spans="1:11" s="155" customFormat="1" ht="19.5" x14ac:dyDescent="0.25">
      <c r="A321" s="189"/>
      <c r="B321" s="151" t="s">
        <v>22</v>
      </c>
      <c r="C321" s="205"/>
      <c r="D321" s="150"/>
      <c r="E321" s="198">
        <v>5000</v>
      </c>
      <c r="F321" s="198">
        <v>5000</v>
      </c>
      <c r="G321" s="199">
        <f t="shared" si="13"/>
        <v>100</v>
      </c>
      <c r="H321" s="200"/>
      <c r="I321" s="206"/>
      <c r="J321" s="191"/>
      <c r="K321" s="191"/>
    </row>
    <row r="322" spans="1:11" s="155" customFormat="1" ht="110.25" x14ac:dyDescent="0.25">
      <c r="A322" s="139">
        <v>88</v>
      </c>
      <c r="B322" s="246" t="s">
        <v>484</v>
      </c>
      <c r="C322" s="203" t="s">
        <v>206</v>
      </c>
      <c r="D322" s="145" t="s">
        <v>290</v>
      </c>
      <c r="E322" s="195">
        <v>25000</v>
      </c>
      <c r="F322" s="195">
        <v>24921.360000000001</v>
      </c>
      <c r="G322" s="196">
        <f t="shared" si="13"/>
        <v>99.68544</v>
      </c>
      <c r="H322" s="197">
        <v>100</v>
      </c>
      <c r="I322" s="206"/>
      <c r="J322" s="246" t="s">
        <v>380</v>
      </c>
      <c r="K322" s="191"/>
    </row>
    <row r="323" spans="1:11" s="155" customFormat="1" ht="19.5" x14ac:dyDescent="0.25">
      <c r="A323" s="189"/>
      <c r="B323" s="151" t="s">
        <v>22</v>
      </c>
      <c r="C323" s="205"/>
      <c r="D323" s="150"/>
      <c r="E323" s="198">
        <v>25000</v>
      </c>
      <c r="F323" s="198">
        <v>24921.360000000001</v>
      </c>
      <c r="G323" s="199">
        <f t="shared" si="13"/>
        <v>99.68544</v>
      </c>
      <c r="H323" s="200"/>
      <c r="I323" s="206"/>
      <c r="J323" s="208"/>
      <c r="K323" s="208"/>
    </row>
    <row r="324" spans="1:11" ht="94.5" x14ac:dyDescent="0.25">
      <c r="A324" s="139">
        <v>89</v>
      </c>
      <c r="B324" s="246" t="s">
        <v>203</v>
      </c>
      <c r="C324" s="203" t="s">
        <v>206</v>
      </c>
      <c r="D324" s="145" t="s">
        <v>280</v>
      </c>
      <c r="E324" s="195">
        <v>2500</v>
      </c>
      <c r="F324" s="195">
        <v>2492.4</v>
      </c>
      <c r="G324" s="196">
        <f t="shared" si="13"/>
        <v>99.696000000000012</v>
      </c>
      <c r="H324" s="197">
        <v>100</v>
      </c>
      <c r="I324" s="246"/>
      <c r="J324" s="149" t="s">
        <v>399</v>
      </c>
      <c r="K324" s="246"/>
    </row>
    <row r="325" spans="1:11" s="155" customFormat="1" ht="19.5" x14ac:dyDescent="0.25">
      <c r="A325" s="189"/>
      <c r="B325" s="151" t="s">
        <v>22</v>
      </c>
      <c r="C325" s="205"/>
      <c r="D325" s="150"/>
      <c r="E325" s="198">
        <v>2500</v>
      </c>
      <c r="F325" s="198">
        <v>2492.4</v>
      </c>
      <c r="G325" s="199">
        <f t="shared" si="13"/>
        <v>99.696000000000012</v>
      </c>
      <c r="H325" s="200"/>
      <c r="I325" s="206"/>
      <c r="J325" s="191"/>
      <c r="K325" s="191"/>
    </row>
    <row r="326" spans="1:11" s="155" customFormat="1" ht="94.5" x14ac:dyDescent="0.25">
      <c r="A326" s="139">
        <v>90</v>
      </c>
      <c r="B326" s="246" t="s">
        <v>187</v>
      </c>
      <c r="C326" s="203" t="s">
        <v>208</v>
      </c>
      <c r="D326" s="145" t="s">
        <v>485</v>
      </c>
      <c r="E326" s="195">
        <v>34571</v>
      </c>
      <c r="F326" s="195">
        <v>33171</v>
      </c>
      <c r="G326" s="196">
        <f t="shared" si="13"/>
        <v>95.95036302102919</v>
      </c>
      <c r="H326" s="197">
        <v>100</v>
      </c>
      <c r="I326" s="206"/>
      <c r="J326" s="149" t="s">
        <v>399</v>
      </c>
      <c r="K326" s="191"/>
    </row>
    <row r="327" spans="1:11" s="155" customFormat="1" ht="19.5" x14ac:dyDescent="0.25">
      <c r="A327" s="189"/>
      <c r="B327" s="151" t="s">
        <v>22</v>
      </c>
      <c r="C327" s="205"/>
      <c r="D327" s="150"/>
      <c r="E327" s="198">
        <v>34571</v>
      </c>
      <c r="F327" s="198">
        <v>33171</v>
      </c>
      <c r="G327" s="199">
        <f t="shared" si="13"/>
        <v>95.95036302102919</v>
      </c>
      <c r="H327" s="200"/>
      <c r="I327" s="206"/>
      <c r="J327" s="191"/>
      <c r="K327" s="191"/>
    </row>
    <row r="328" spans="1:11" s="155" customFormat="1" ht="110.25" x14ac:dyDescent="0.25">
      <c r="A328" s="139">
        <v>91</v>
      </c>
      <c r="B328" s="246" t="s">
        <v>295</v>
      </c>
      <c r="C328" s="203" t="s">
        <v>208</v>
      </c>
      <c r="D328" s="145" t="s">
        <v>280</v>
      </c>
      <c r="E328" s="195">
        <v>10600</v>
      </c>
      <c r="F328" s="195">
        <v>9800</v>
      </c>
      <c r="G328" s="196">
        <f t="shared" si="13"/>
        <v>92.452830188679243</v>
      </c>
      <c r="H328" s="197">
        <v>100</v>
      </c>
      <c r="I328" s="206"/>
      <c r="J328" s="149" t="s">
        <v>399</v>
      </c>
      <c r="K328" s="191"/>
    </row>
    <row r="329" spans="1:11" s="155" customFormat="1" ht="19.5" x14ac:dyDescent="0.25">
      <c r="A329" s="189"/>
      <c r="B329" s="151" t="s">
        <v>22</v>
      </c>
      <c r="C329" s="205"/>
      <c r="D329" s="150"/>
      <c r="E329" s="198">
        <v>10600</v>
      </c>
      <c r="F329" s="198">
        <v>9800</v>
      </c>
      <c r="G329" s="199">
        <f t="shared" si="13"/>
        <v>92.452830188679243</v>
      </c>
      <c r="H329" s="200"/>
      <c r="I329" s="206"/>
      <c r="J329" s="191"/>
      <c r="K329" s="191"/>
    </row>
    <row r="330" spans="1:11" ht="78.75" x14ac:dyDescent="0.25">
      <c r="A330" s="139">
        <v>92</v>
      </c>
      <c r="B330" s="246" t="s">
        <v>209</v>
      </c>
      <c r="C330" s="203" t="s">
        <v>208</v>
      </c>
      <c r="D330" s="145" t="s">
        <v>16</v>
      </c>
      <c r="E330" s="195">
        <v>4500</v>
      </c>
      <c r="F330" s="195">
        <v>4499.25</v>
      </c>
      <c r="G330" s="196">
        <f t="shared" si="13"/>
        <v>99.983333333333334</v>
      </c>
      <c r="H330" s="197">
        <v>100</v>
      </c>
      <c r="I330" s="246"/>
      <c r="J330" s="149" t="s">
        <v>399</v>
      </c>
      <c r="K330" s="246"/>
    </row>
    <row r="331" spans="1:11" s="155" customFormat="1" ht="19.5" x14ac:dyDescent="0.25">
      <c r="A331" s="189"/>
      <c r="B331" s="151" t="s">
        <v>22</v>
      </c>
      <c r="C331" s="205"/>
      <c r="D331" s="150"/>
      <c r="E331" s="198">
        <v>4500</v>
      </c>
      <c r="F331" s="198">
        <v>4499.25</v>
      </c>
      <c r="G331" s="199">
        <f t="shared" si="13"/>
        <v>99.983333333333334</v>
      </c>
      <c r="H331" s="200"/>
      <c r="I331" s="206"/>
      <c r="J331" s="191"/>
      <c r="K331" s="191"/>
    </row>
    <row r="332" spans="1:11" s="155" customFormat="1" ht="78.75" x14ac:dyDescent="0.25">
      <c r="A332" s="139">
        <v>93</v>
      </c>
      <c r="B332" s="246" t="s">
        <v>408</v>
      </c>
      <c r="C332" s="203" t="s">
        <v>208</v>
      </c>
      <c r="D332" s="145" t="s">
        <v>486</v>
      </c>
      <c r="E332" s="195">
        <v>3000</v>
      </c>
      <c r="F332" s="195">
        <v>3000</v>
      </c>
      <c r="G332" s="196">
        <f t="shared" si="13"/>
        <v>100</v>
      </c>
      <c r="H332" s="197">
        <v>100</v>
      </c>
      <c r="I332" s="206"/>
      <c r="J332" s="149" t="s">
        <v>435</v>
      </c>
      <c r="K332" s="191"/>
    </row>
    <row r="333" spans="1:11" s="155" customFormat="1" ht="19.5" x14ac:dyDescent="0.25">
      <c r="A333" s="189"/>
      <c r="B333" s="151" t="s">
        <v>22</v>
      </c>
      <c r="C333" s="205"/>
      <c r="D333" s="150"/>
      <c r="E333" s="198">
        <v>3000</v>
      </c>
      <c r="F333" s="198">
        <v>3000</v>
      </c>
      <c r="G333" s="199">
        <f t="shared" si="13"/>
        <v>100</v>
      </c>
      <c r="H333" s="200"/>
      <c r="I333" s="206"/>
      <c r="J333" s="191"/>
      <c r="K333" s="191"/>
    </row>
    <row r="334" spans="1:11" s="155" customFormat="1" ht="94.5" x14ac:dyDescent="0.25">
      <c r="A334" s="139">
        <v>94</v>
      </c>
      <c r="B334" s="246" t="s">
        <v>203</v>
      </c>
      <c r="C334" s="203" t="s">
        <v>208</v>
      </c>
      <c r="D334" s="145">
        <v>2018</v>
      </c>
      <c r="E334" s="195">
        <v>2700</v>
      </c>
      <c r="F334" s="195">
        <v>2694.38</v>
      </c>
      <c r="G334" s="196">
        <f t="shared" si="13"/>
        <v>99.79185185185186</v>
      </c>
      <c r="H334" s="197">
        <v>100</v>
      </c>
      <c r="I334" s="206"/>
      <c r="J334" s="246" t="s">
        <v>380</v>
      </c>
      <c r="K334" s="191"/>
    </row>
    <row r="335" spans="1:11" s="155" customFormat="1" ht="19.5" x14ac:dyDescent="0.25">
      <c r="A335" s="189"/>
      <c r="B335" s="151" t="s">
        <v>22</v>
      </c>
      <c r="C335" s="205"/>
      <c r="D335" s="150"/>
      <c r="E335" s="198">
        <v>2700</v>
      </c>
      <c r="F335" s="198">
        <v>2694.38</v>
      </c>
      <c r="G335" s="199">
        <f t="shared" si="13"/>
        <v>99.79185185185186</v>
      </c>
      <c r="H335" s="200"/>
      <c r="I335" s="206"/>
      <c r="J335" s="191"/>
      <c r="K335" s="191"/>
    </row>
    <row r="336" spans="1:11" s="155" customFormat="1" ht="110.25" x14ac:dyDescent="0.25">
      <c r="A336" s="139">
        <v>95</v>
      </c>
      <c r="B336" s="246" t="s">
        <v>487</v>
      </c>
      <c r="C336" s="203" t="s">
        <v>208</v>
      </c>
      <c r="D336" s="145">
        <v>2018</v>
      </c>
      <c r="E336" s="195">
        <v>6000</v>
      </c>
      <c r="F336" s="195">
        <v>0</v>
      </c>
      <c r="G336" s="199"/>
      <c r="H336" s="197">
        <v>100</v>
      </c>
      <c r="I336" s="246" t="s">
        <v>488</v>
      </c>
      <c r="J336" s="246" t="s">
        <v>380</v>
      </c>
      <c r="K336" s="191"/>
    </row>
    <row r="337" spans="1:11" s="155" customFormat="1" ht="19.5" x14ac:dyDescent="0.25">
      <c r="A337" s="189"/>
      <c r="B337" s="151" t="s">
        <v>22</v>
      </c>
      <c r="C337" s="205"/>
      <c r="D337" s="150"/>
      <c r="E337" s="198">
        <v>6000</v>
      </c>
      <c r="F337" s="198">
        <v>0</v>
      </c>
      <c r="G337" s="199"/>
      <c r="H337" s="200"/>
      <c r="I337" s="206"/>
      <c r="J337" s="208"/>
      <c r="K337" s="208"/>
    </row>
    <row r="338" spans="1:11" ht="19.5" x14ac:dyDescent="0.25">
      <c r="A338" s="139"/>
      <c r="B338" s="159" t="s">
        <v>54</v>
      </c>
      <c r="C338" s="203"/>
      <c r="D338" s="145"/>
      <c r="E338" s="209">
        <f>E339+E340</f>
        <v>4482618</v>
      </c>
      <c r="F338" s="209">
        <f>F339+F340</f>
        <v>4370476.54</v>
      </c>
      <c r="G338" s="210">
        <f t="shared" ref="G338:G340" si="14">F338/E338*100</f>
        <v>97.498304339116117</v>
      </c>
      <c r="H338" s="197"/>
      <c r="I338" s="164"/>
      <c r="J338" s="164"/>
      <c r="K338" s="143"/>
    </row>
    <row r="339" spans="1:11" s="155" customFormat="1" ht="19.5" x14ac:dyDescent="0.25">
      <c r="A339" s="189"/>
      <c r="B339" s="151" t="s">
        <v>13</v>
      </c>
      <c r="C339" s="205"/>
      <c r="D339" s="150"/>
      <c r="E339" s="198">
        <f>E191+E193+E195+E197+E199+E201+E203+E205+E207+E212+E214+E216+E218+E234+E236+E238+E240+E242+E244+E246+E248+E260</f>
        <v>4095747</v>
      </c>
      <c r="F339" s="198">
        <f>F191+F193+F195+F197+F199+F201+F203+F205+F207+F212+F214+F216+F218+F234+F236+F238+F240+F242+F244+F246+F248+F260</f>
        <v>4004213.3699999996</v>
      </c>
      <c r="G339" s="199">
        <f t="shared" si="14"/>
        <v>97.765154195315276</v>
      </c>
      <c r="H339" s="200"/>
      <c r="I339" s="211"/>
      <c r="J339" s="206"/>
      <c r="K339" s="191"/>
    </row>
    <row r="340" spans="1:11" s="155" customFormat="1" ht="19.5" x14ac:dyDescent="0.25">
      <c r="A340" s="189"/>
      <c r="B340" s="151" t="s">
        <v>22</v>
      </c>
      <c r="C340" s="205"/>
      <c r="D340" s="150"/>
      <c r="E340" s="198">
        <f>E262+E264+E266+E268+E270+E272+E274+E276+E278+E280+E282+E284+E286+E288+E290+E292+E294+E296+E298+E300+E302+E304+E306+E308+E310+E312+E314+E316+E318+E320+E322+E324+E326+E328+E330+E332+E334+E336</f>
        <v>386871</v>
      </c>
      <c r="F340" s="198">
        <f>F262+F264+F266+F268+F270+F272+F274+F276+F278+F280+F282+F284+F286+F288+F290+F292+F294+F296+F298+F300+F302+F304+F306+F308+F310+F312+F314+F316+F318+F320+F322+F324+F326+F328+F330+F332+F334+F336</f>
        <v>366263.17</v>
      </c>
      <c r="G340" s="199">
        <f t="shared" si="14"/>
        <v>94.673203729408499</v>
      </c>
      <c r="H340" s="200"/>
      <c r="I340" s="206"/>
      <c r="J340" s="206"/>
      <c r="K340" s="191"/>
    </row>
    <row r="341" spans="1:11" ht="16.5" x14ac:dyDescent="0.25">
      <c r="A341" s="647" t="s">
        <v>212</v>
      </c>
      <c r="B341" s="647"/>
      <c r="C341" s="647"/>
      <c r="D341" s="647"/>
      <c r="E341" s="647"/>
      <c r="F341" s="647"/>
      <c r="G341" s="647"/>
      <c r="H341" s="647"/>
      <c r="I341" s="647"/>
      <c r="J341" s="647"/>
      <c r="K341" s="647"/>
    </row>
    <row r="342" spans="1:11" ht="94.5" x14ac:dyDescent="0.25">
      <c r="A342" s="139">
        <v>96</v>
      </c>
      <c r="B342" s="246" t="s">
        <v>213</v>
      </c>
      <c r="C342" s="203" t="s">
        <v>149</v>
      </c>
      <c r="D342" s="145" t="s">
        <v>16</v>
      </c>
      <c r="E342" s="195">
        <f>E343</f>
        <v>1700</v>
      </c>
      <c r="F342" s="195">
        <f>F343</f>
        <v>1720</v>
      </c>
      <c r="G342" s="196">
        <f>F342/E342*100</f>
        <v>101.17647058823529</v>
      </c>
      <c r="H342" s="197">
        <v>100</v>
      </c>
      <c r="I342" s="164"/>
      <c r="J342" s="149" t="s">
        <v>399</v>
      </c>
      <c r="K342" s="143"/>
    </row>
    <row r="343" spans="1:11" s="155" customFormat="1" ht="19.5" x14ac:dyDescent="0.25">
      <c r="A343" s="189"/>
      <c r="B343" s="151" t="s">
        <v>19</v>
      </c>
      <c r="C343" s="205"/>
      <c r="D343" s="150"/>
      <c r="E343" s="198">
        <f>E346+E345+E347</f>
        <v>1700</v>
      </c>
      <c r="F343" s="198">
        <f>F346+F345+F347</f>
        <v>1720</v>
      </c>
      <c r="G343" s="199">
        <f t="shared" ref="G343:G409" si="15">F343/E343*100</f>
        <v>101.17647058823529</v>
      </c>
      <c r="H343" s="200"/>
      <c r="I343" s="206"/>
      <c r="J343" s="206"/>
      <c r="K343" s="191"/>
    </row>
    <row r="344" spans="1:11" s="155" customFormat="1" ht="19.5" x14ac:dyDescent="0.25">
      <c r="A344" s="189"/>
      <c r="B344" s="246" t="s">
        <v>155</v>
      </c>
      <c r="C344" s="205"/>
      <c r="D344" s="150"/>
      <c r="E344" s="198"/>
      <c r="F344" s="198"/>
      <c r="G344" s="199"/>
      <c r="H344" s="200"/>
      <c r="I344" s="206"/>
      <c r="J344" s="206"/>
      <c r="K344" s="191"/>
    </row>
    <row r="345" spans="1:11" s="155" customFormat="1" ht="19.5" x14ac:dyDescent="0.25">
      <c r="A345" s="189"/>
      <c r="B345" s="246" t="s">
        <v>164</v>
      </c>
      <c r="C345" s="205"/>
      <c r="D345" s="150"/>
      <c r="E345" s="198">
        <v>400</v>
      </c>
      <c r="F345" s="198">
        <v>400</v>
      </c>
      <c r="G345" s="199">
        <f t="shared" si="15"/>
        <v>100</v>
      </c>
      <c r="H345" s="200"/>
      <c r="I345" s="206"/>
      <c r="J345" s="206"/>
      <c r="K345" s="191"/>
    </row>
    <row r="346" spans="1:11" s="155" customFormat="1" ht="19.5" x14ac:dyDescent="0.25">
      <c r="A346" s="189"/>
      <c r="B346" s="246" t="s">
        <v>214</v>
      </c>
      <c r="C346" s="205"/>
      <c r="D346" s="150"/>
      <c r="E346" s="198">
        <v>800</v>
      </c>
      <c r="F346" s="198">
        <v>820</v>
      </c>
      <c r="G346" s="199">
        <f t="shared" si="15"/>
        <v>102.49999999999999</v>
      </c>
      <c r="H346" s="200"/>
      <c r="I346" s="206"/>
      <c r="J346" s="206"/>
      <c r="K346" s="191"/>
    </row>
    <row r="347" spans="1:11" s="155" customFormat="1" ht="19.5" x14ac:dyDescent="0.25">
      <c r="A347" s="189"/>
      <c r="B347" s="246" t="s">
        <v>215</v>
      </c>
      <c r="C347" s="205"/>
      <c r="D347" s="150"/>
      <c r="E347" s="198">
        <v>500</v>
      </c>
      <c r="F347" s="198">
        <v>500</v>
      </c>
      <c r="G347" s="199">
        <f t="shared" si="15"/>
        <v>100</v>
      </c>
      <c r="H347" s="200"/>
      <c r="I347" s="206"/>
      <c r="J347" s="206"/>
      <c r="K347" s="191"/>
    </row>
    <row r="348" spans="1:11" ht="63" x14ac:dyDescent="0.25">
      <c r="A348" s="139">
        <v>97</v>
      </c>
      <c r="B348" s="246" t="s">
        <v>489</v>
      </c>
      <c r="C348" s="203" t="s">
        <v>149</v>
      </c>
      <c r="D348" s="145" t="s">
        <v>16</v>
      </c>
      <c r="E348" s="195">
        <f>E349</f>
        <v>1800</v>
      </c>
      <c r="F348" s="195">
        <f>F349</f>
        <v>1910</v>
      </c>
      <c r="G348" s="196">
        <f t="shared" si="15"/>
        <v>106.11111111111111</v>
      </c>
      <c r="H348" s="197">
        <v>100</v>
      </c>
      <c r="I348" s="164"/>
      <c r="J348" s="149" t="s">
        <v>399</v>
      </c>
      <c r="K348" s="143"/>
    </row>
    <row r="349" spans="1:11" s="155" customFormat="1" ht="19.5" x14ac:dyDescent="0.25">
      <c r="A349" s="189"/>
      <c r="B349" s="151" t="s">
        <v>19</v>
      </c>
      <c r="C349" s="205"/>
      <c r="D349" s="150"/>
      <c r="E349" s="198">
        <f>E352+E351+E353</f>
        <v>1800</v>
      </c>
      <c r="F349" s="198">
        <f>F352+F351+F353</f>
        <v>1910</v>
      </c>
      <c r="G349" s="199">
        <f t="shared" si="15"/>
        <v>106.11111111111111</v>
      </c>
      <c r="H349" s="200"/>
      <c r="I349" s="206"/>
      <c r="J349" s="206"/>
      <c r="K349" s="191"/>
    </row>
    <row r="350" spans="1:11" s="155" customFormat="1" ht="19.5" x14ac:dyDescent="0.25">
      <c r="A350" s="189"/>
      <c r="B350" s="246" t="s">
        <v>155</v>
      </c>
      <c r="C350" s="205"/>
      <c r="D350" s="150"/>
      <c r="E350" s="198"/>
      <c r="F350" s="198"/>
      <c r="G350" s="199"/>
      <c r="H350" s="200"/>
      <c r="I350" s="206"/>
      <c r="J350" s="206"/>
      <c r="K350" s="191"/>
    </row>
    <row r="351" spans="1:11" s="155" customFormat="1" ht="19.5" x14ac:dyDescent="0.25">
      <c r="A351" s="189"/>
      <c r="B351" s="246" t="s">
        <v>164</v>
      </c>
      <c r="C351" s="205"/>
      <c r="D351" s="150"/>
      <c r="E351" s="198">
        <v>400</v>
      </c>
      <c r="F351" s="198">
        <v>400</v>
      </c>
      <c r="G351" s="199">
        <f t="shared" si="15"/>
        <v>100</v>
      </c>
      <c r="H351" s="200"/>
      <c r="I351" s="206"/>
      <c r="J351" s="206"/>
      <c r="K351" s="191"/>
    </row>
    <row r="352" spans="1:11" s="155" customFormat="1" ht="19.5" x14ac:dyDescent="0.25">
      <c r="A352" s="189"/>
      <c r="B352" s="246" t="s">
        <v>214</v>
      </c>
      <c r="C352" s="205"/>
      <c r="D352" s="150"/>
      <c r="E352" s="198">
        <v>800</v>
      </c>
      <c r="F352" s="198">
        <v>910</v>
      </c>
      <c r="G352" s="199">
        <f t="shared" si="15"/>
        <v>113.75</v>
      </c>
      <c r="H352" s="200"/>
      <c r="I352" s="206"/>
      <c r="J352" s="206"/>
      <c r="K352" s="191"/>
    </row>
    <row r="353" spans="1:11" s="155" customFormat="1" ht="19.5" x14ac:dyDescent="0.25">
      <c r="A353" s="189"/>
      <c r="B353" s="246" t="s">
        <v>215</v>
      </c>
      <c r="C353" s="205"/>
      <c r="D353" s="150"/>
      <c r="E353" s="198">
        <v>600</v>
      </c>
      <c r="F353" s="198">
        <v>600</v>
      </c>
      <c r="G353" s="199">
        <f t="shared" si="15"/>
        <v>100</v>
      </c>
      <c r="H353" s="200"/>
      <c r="I353" s="206"/>
      <c r="J353" s="206"/>
      <c r="K353" s="191"/>
    </row>
    <row r="354" spans="1:11" ht="126" x14ac:dyDescent="0.25">
      <c r="A354" s="139">
        <v>98</v>
      </c>
      <c r="B354" s="246" t="s">
        <v>217</v>
      </c>
      <c r="C354" s="203" t="s">
        <v>149</v>
      </c>
      <c r="D354" s="145" t="s">
        <v>16</v>
      </c>
      <c r="E354" s="195">
        <f>E355</f>
        <v>900</v>
      </c>
      <c r="F354" s="195">
        <f>F355</f>
        <v>900</v>
      </c>
      <c r="G354" s="196">
        <f t="shared" si="15"/>
        <v>100</v>
      </c>
      <c r="H354" s="197">
        <v>100</v>
      </c>
      <c r="I354" s="164"/>
      <c r="J354" s="149" t="s">
        <v>399</v>
      </c>
      <c r="K354" s="143"/>
    </row>
    <row r="355" spans="1:11" s="155" customFormat="1" ht="19.5" x14ac:dyDescent="0.25">
      <c r="A355" s="189"/>
      <c r="B355" s="151" t="s">
        <v>19</v>
      </c>
      <c r="C355" s="205"/>
      <c r="D355" s="150"/>
      <c r="E355" s="198">
        <f>E358+E357+E359</f>
        <v>900</v>
      </c>
      <c r="F355" s="198">
        <f>F358+F357+F359</f>
        <v>900</v>
      </c>
      <c r="G355" s="199">
        <f t="shared" si="15"/>
        <v>100</v>
      </c>
      <c r="H355" s="200"/>
      <c r="I355" s="206"/>
      <c r="J355" s="206"/>
      <c r="K355" s="191"/>
    </row>
    <row r="356" spans="1:11" ht="19.5" x14ac:dyDescent="0.25">
      <c r="A356" s="139"/>
      <c r="B356" s="246" t="s">
        <v>155</v>
      </c>
      <c r="C356" s="203"/>
      <c r="D356" s="145"/>
      <c r="E356" s="195"/>
      <c r="F356" s="195"/>
      <c r="G356" s="196"/>
      <c r="H356" s="197"/>
      <c r="I356" s="164"/>
      <c r="J356" s="164"/>
      <c r="K356" s="143"/>
    </row>
    <row r="357" spans="1:11" ht="19.5" x14ac:dyDescent="0.25">
      <c r="A357" s="139"/>
      <c r="B357" s="246" t="s">
        <v>164</v>
      </c>
      <c r="C357" s="203"/>
      <c r="D357" s="145"/>
      <c r="E357" s="195">
        <v>200</v>
      </c>
      <c r="F357" s="195">
        <v>200</v>
      </c>
      <c r="G357" s="196">
        <f t="shared" si="15"/>
        <v>100</v>
      </c>
      <c r="H357" s="197"/>
      <c r="I357" s="164"/>
      <c r="J357" s="164"/>
      <c r="K357" s="143"/>
    </row>
    <row r="358" spans="1:11" ht="19.5" x14ac:dyDescent="0.25">
      <c r="A358" s="139"/>
      <c r="B358" s="246" t="s">
        <v>214</v>
      </c>
      <c r="C358" s="203"/>
      <c r="D358" s="145"/>
      <c r="E358" s="195">
        <v>200</v>
      </c>
      <c r="F358" s="195">
        <v>200</v>
      </c>
      <c r="G358" s="196">
        <f t="shared" si="15"/>
        <v>100</v>
      </c>
      <c r="H358" s="197"/>
      <c r="I358" s="164"/>
      <c r="J358" s="164"/>
      <c r="K358" s="143"/>
    </row>
    <row r="359" spans="1:11" ht="19.5" x14ac:dyDescent="0.25">
      <c r="A359" s="139"/>
      <c r="B359" s="246" t="s">
        <v>215</v>
      </c>
      <c r="C359" s="203"/>
      <c r="D359" s="145"/>
      <c r="E359" s="195">
        <v>500</v>
      </c>
      <c r="F359" s="195">
        <v>500</v>
      </c>
      <c r="G359" s="196">
        <f t="shared" si="15"/>
        <v>100</v>
      </c>
      <c r="H359" s="197"/>
      <c r="I359" s="164"/>
      <c r="J359" s="164"/>
      <c r="K359" s="143"/>
    </row>
    <row r="360" spans="1:11" ht="94.5" x14ac:dyDescent="0.25">
      <c r="A360" s="139">
        <v>99</v>
      </c>
      <c r="B360" s="246" t="s">
        <v>218</v>
      </c>
      <c r="C360" s="203" t="s">
        <v>149</v>
      </c>
      <c r="D360" s="145" t="s">
        <v>16</v>
      </c>
      <c r="E360" s="195">
        <f>E361</f>
        <v>800</v>
      </c>
      <c r="F360" s="195">
        <f>F361</f>
        <v>800</v>
      </c>
      <c r="G360" s="196">
        <f t="shared" si="15"/>
        <v>100</v>
      </c>
      <c r="H360" s="197">
        <v>100</v>
      </c>
      <c r="I360" s="164"/>
      <c r="J360" s="149" t="s">
        <v>399</v>
      </c>
      <c r="K360" s="143"/>
    </row>
    <row r="361" spans="1:11" s="155" customFormat="1" ht="19.5" x14ac:dyDescent="0.25">
      <c r="A361" s="189"/>
      <c r="B361" s="151" t="s">
        <v>19</v>
      </c>
      <c r="C361" s="205"/>
      <c r="D361" s="150"/>
      <c r="E361" s="198">
        <f>E363+E364</f>
        <v>800</v>
      </c>
      <c r="F361" s="198">
        <f>F363+F364</f>
        <v>800</v>
      </c>
      <c r="G361" s="199">
        <f t="shared" si="15"/>
        <v>100</v>
      </c>
      <c r="H361" s="200"/>
      <c r="I361" s="206"/>
      <c r="J361" s="206"/>
      <c r="K361" s="191"/>
    </row>
    <row r="362" spans="1:11" ht="19.5" x14ac:dyDescent="0.25">
      <c r="A362" s="139"/>
      <c r="B362" s="246" t="s">
        <v>155</v>
      </c>
      <c r="C362" s="203"/>
      <c r="D362" s="145"/>
      <c r="E362" s="195"/>
      <c r="F362" s="195"/>
      <c r="G362" s="196"/>
      <c r="H362" s="197"/>
      <c r="I362" s="164"/>
      <c r="J362" s="164"/>
      <c r="K362" s="143"/>
    </row>
    <row r="363" spans="1:11" ht="19.5" x14ac:dyDescent="0.25">
      <c r="A363" s="139"/>
      <c r="B363" s="246" t="s">
        <v>214</v>
      </c>
      <c r="C363" s="203"/>
      <c r="D363" s="145"/>
      <c r="E363" s="195"/>
      <c r="F363" s="195"/>
      <c r="G363" s="196"/>
      <c r="H363" s="197"/>
      <c r="I363" s="164"/>
      <c r="J363" s="164"/>
      <c r="K363" s="143"/>
    </row>
    <row r="364" spans="1:11" ht="19.5" x14ac:dyDescent="0.25">
      <c r="A364" s="139"/>
      <c r="B364" s="246" t="s">
        <v>215</v>
      </c>
      <c r="C364" s="203"/>
      <c r="D364" s="145"/>
      <c r="E364" s="195">
        <v>800</v>
      </c>
      <c r="F364" s="195">
        <v>800</v>
      </c>
      <c r="G364" s="196">
        <f t="shared" si="15"/>
        <v>100</v>
      </c>
      <c r="H364" s="197"/>
      <c r="I364" s="164"/>
      <c r="J364" s="164"/>
      <c r="K364" s="143"/>
    </row>
    <row r="365" spans="1:11" ht="94.5" x14ac:dyDescent="0.25">
      <c r="A365" s="139">
        <v>100</v>
      </c>
      <c r="B365" s="246" t="s">
        <v>219</v>
      </c>
      <c r="C365" s="203" t="s">
        <v>149</v>
      </c>
      <c r="D365" s="145" t="s">
        <v>16</v>
      </c>
      <c r="E365" s="195">
        <f>E366</f>
        <v>900</v>
      </c>
      <c r="F365" s="195">
        <f>F366</f>
        <v>900</v>
      </c>
      <c r="G365" s="196">
        <f t="shared" si="15"/>
        <v>100</v>
      </c>
      <c r="H365" s="197">
        <v>100</v>
      </c>
      <c r="I365" s="164"/>
      <c r="J365" s="149" t="s">
        <v>399</v>
      </c>
      <c r="K365" s="143"/>
    </row>
    <row r="366" spans="1:11" s="155" customFormat="1" ht="19.5" x14ac:dyDescent="0.25">
      <c r="A366" s="189"/>
      <c r="B366" s="151" t="s">
        <v>19</v>
      </c>
      <c r="C366" s="205"/>
      <c r="D366" s="150"/>
      <c r="E366" s="198">
        <f>E368+E369+E370</f>
        <v>900</v>
      </c>
      <c r="F366" s="198">
        <f>F368+F369+F370</f>
        <v>900</v>
      </c>
      <c r="G366" s="199">
        <f t="shared" si="15"/>
        <v>100</v>
      </c>
      <c r="H366" s="200"/>
      <c r="I366" s="206"/>
      <c r="J366" s="206"/>
      <c r="K366" s="191"/>
    </row>
    <row r="367" spans="1:11" ht="19.5" x14ac:dyDescent="0.25">
      <c r="A367" s="139"/>
      <c r="B367" s="246" t="s">
        <v>155</v>
      </c>
      <c r="C367" s="203"/>
      <c r="D367" s="145"/>
      <c r="E367" s="195"/>
      <c r="F367" s="195"/>
      <c r="G367" s="196"/>
      <c r="H367" s="197"/>
      <c r="I367" s="164"/>
      <c r="J367" s="164"/>
      <c r="K367" s="143"/>
    </row>
    <row r="368" spans="1:11" ht="19.5" x14ac:dyDescent="0.25">
      <c r="A368" s="139"/>
      <c r="B368" s="246" t="s">
        <v>164</v>
      </c>
      <c r="C368" s="203"/>
      <c r="D368" s="145"/>
      <c r="E368" s="195">
        <v>200</v>
      </c>
      <c r="F368" s="195">
        <v>200</v>
      </c>
      <c r="G368" s="196">
        <f t="shared" si="15"/>
        <v>100</v>
      </c>
      <c r="H368" s="197"/>
      <c r="I368" s="164"/>
      <c r="J368" s="164"/>
      <c r="K368" s="143"/>
    </row>
    <row r="369" spans="1:11" ht="19.5" x14ac:dyDescent="0.25">
      <c r="A369" s="139"/>
      <c r="B369" s="246" t="s">
        <v>214</v>
      </c>
      <c r="C369" s="203"/>
      <c r="D369" s="145"/>
      <c r="E369" s="195">
        <v>200</v>
      </c>
      <c r="F369" s="195">
        <v>200</v>
      </c>
      <c r="G369" s="196">
        <f t="shared" si="15"/>
        <v>100</v>
      </c>
      <c r="H369" s="197"/>
      <c r="I369" s="164"/>
      <c r="J369" s="164"/>
      <c r="K369" s="143"/>
    </row>
    <row r="370" spans="1:11" ht="19.5" x14ac:dyDescent="0.25">
      <c r="A370" s="139"/>
      <c r="B370" s="246" t="s">
        <v>215</v>
      </c>
      <c r="C370" s="203"/>
      <c r="D370" s="145"/>
      <c r="E370" s="195">
        <v>500</v>
      </c>
      <c r="F370" s="195">
        <v>500</v>
      </c>
      <c r="G370" s="196">
        <f t="shared" si="15"/>
        <v>100</v>
      </c>
      <c r="H370" s="197"/>
      <c r="I370" s="164"/>
      <c r="J370" s="164"/>
      <c r="K370" s="143"/>
    </row>
    <row r="371" spans="1:11" ht="63" x14ac:dyDescent="0.25">
      <c r="A371" s="139">
        <v>101</v>
      </c>
      <c r="B371" s="246" t="s">
        <v>220</v>
      </c>
      <c r="C371" s="203" t="s">
        <v>149</v>
      </c>
      <c r="D371" s="145" t="s">
        <v>16</v>
      </c>
      <c r="E371" s="195">
        <f>E372</f>
        <v>2000</v>
      </c>
      <c r="F371" s="195">
        <f>F372</f>
        <v>1999.92</v>
      </c>
      <c r="G371" s="196">
        <f t="shared" si="15"/>
        <v>99.996000000000009</v>
      </c>
      <c r="H371" s="197">
        <v>100</v>
      </c>
      <c r="I371" s="164"/>
      <c r="J371" s="149" t="s">
        <v>399</v>
      </c>
      <c r="K371" s="143"/>
    </row>
    <row r="372" spans="1:11" s="155" customFormat="1" ht="19.5" x14ac:dyDescent="0.25">
      <c r="A372" s="189"/>
      <c r="B372" s="151" t="s">
        <v>13</v>
      </c>
      <c r="C372" s="205"/>
      <c r="D372" s="150"/>
      <c r="E372" s="198">
        <f>E374+E375+E376</f>
        <v>2000</v>
      </c>
      <c r="F372" s="198">
        <f>F374+F375+F376</f>
        <v>1999.92</v>
      </c>
      <c r="G372" s="199">
        <f t="shared" si="15"/>
        <v>99.996000000000009</v>
      </c>
      <c r="H372" s="200"/>
      <c r="I372" s="206"/>
      <c r="J372" s="206"/>
      <c r="K372" s="191"/>
    </row>
    <row r="373" spans="1:11" ht="19.5" x14ac:dyDescent="0.25">
      <c r="A373" s="139"/>
      <c r="B373" s="246" t="s">
        <v>155</v>
      </c>
      <c r="C373" s="203"/>
      <c r="D373" s="145"/>
      <c r="E373" s="195"/>
      <c r="F373" s="195"/>
      <c r="G373" s="196"/>
      <c r="H373" s="197"/>
      <c r="I373" s="164"/>
      <c r="J373" s="164"/>
      <c r="K373" s="143"/>
    </row>
    <row r="374" spans="1:11" ht="19.5" x14ac:dyDescent="0.25">
      <c r="A374" s="139"/>
      <c r="B374" s="246" t="s">
        <v>164</v>
      </c>
      <c r="C374" s="203"/>
      <c r="D374" s="145"/>
      <c r="E374" s="195"/>
      <c r="F374" s="195"/>
      <c r="G374" s="196">
        <v>0</v>
      </c>
      <c r="H374" s="197"/>
      <c r="I374" s="164"/>
      <c r="J374" s="164"/>
      <c r="K374" s="143"/>
    </row>
    <row r="375" spans="1:11" ht="19.5" x14ac:dyDescent="0.25">
      <c r="A375" s="139"/>
      <c r="B375" s="246" t="s">
        <v>214</v>
      </c>
      <c r="C375" s="203"/>
      <c r="D375" s="145"/>
      <c r="E375" s="195">
        <v>1000</v>
      </c>
      <c r="F375" s="195">
        <v>1000</v>
      </c>
      <c r="G375" s="196">
        <f t="shared" si="15"/>
        <v>100</v>
      </c>
      <c r="H375" s="197"/>
      <c r="I375" s="164"/>
      <c r="J375" s="164"/>
      <c r="K375" s="143"/>
    </row>
    <row r="376" spans="1:11" ht="19.5" x14ac:dyDescent="0.25">
      <c r="A376" s="139"/>
      <c r="B376" s="246" t="s">
        <v>215</v>
      </c>
      <c r="C376" s="203"/>
      <c r="D376" s="145"/>
      <c r="E376" s="195">
        <v>1000</v>
      </c>
      <c r="F376" s="195">
        <v>999.92</v>
      </c>
      <c r="G376" s="196"/>
      <c r="H376" s="197"/>
      <c r="I376" s="164"/>
      <c r="J376" s="164"/>
      <c r="K376" s="143"/>
    </row>
    <row r="377" spans="1:11" ht="63" x14ac:dyDescent="0.25">
      <c r="A377" s="139">
        <v>102</v>
      </c>
      <c r="B377" s="246" t="s">
        <v>221</v>
      </c>
      <c r="C377" s="203" t="s">
        <v>149</v>
      </c>
      <c r="D377" s="145" t="s">
        <v>16</v>
      </c>
      <c r="E377" s="195">
        <f>E378+E379</f>
        <v>30054</v>
      </c>
      <c r="F377" s="195">
        <f>F378+F379</f>
        <v>63813.630000000005</v>
      </c>
      <c r="G377" s="196">
        <f t="shared" si="15"/>
        <v>212.329906168896</v>
      </c>
      <c r="H377" s="197">
        <v>100</v>
      </c>
      <c r="I377" s="164"/>
      <c r="J377" s="149" t="s">
        <v>399</v>
      </c>
      <c r="K377" s="143"/>
    </row>
    <row r="378" spans="1:11" ht="19.5" x14ac:dyDescent="0.25">
      <c r="A378" s="139"/>
      <c r="B378" s="151" t="s">
        <v>13</v>
      </c>
      <c r="C378" s="203"/>
      <c r="D378" s="145"/>
      <c r="E378" s="198">
        <f>E382+E385+E388</f>
        <v>12054</v>
      </c>
      <c r="F378" s="198">
        <f>F382+F385+F388</f>
        <v>12037.83</v>
      </c>
      <c r="G378" s="196"/>
      <c r="H378" s="197"/>
      <c r="I378" s="164"/>
      <c r="J378" s="149"/>
      <c r="K378" s="143"/>
    </row>
    <row r="379" spans="1:11" s="155" customFormat="1" ht="19.5" x14ac:dyDescent="0.25">
      <c r="A379" s="189"/>
      <c r="B379" s="151" t="s">
        <v>19</v>
      </c>
      <c r="C379" s="205"/>
      <c r="D379" s="150"/>
      <c r="E379" s="198">
        <f>E383+E386+E389</f>
        <v>18000</v>
      </c>
      <c r="F379" s="198">
        <f>F383+F386+F389</f>
        <v>51775.8</v>
      </c>
      <c r="G379" s="199">
        <f t="shared" si="15"/>
        <v>287.64333333333332</v>
      </c>
      <c r="H379" s="200"/>
      <c r="I379" s="191"/>
      <c r="J379" s="191"/>
      <c r="K379" s="191"/>
    </row>
    <row r="380" spans="1:11" ht="19.5" x14ac:dyDescent="0.25">
      <c r="A380" s="139"/>
      <c r="B380" s="246" t="s">
        <v>155</v>
      </c>
      <c r="C380" s="203"/>
      <c r="D380" s="145"/>
      <c r="E380" s="195"/>
      <c r="F380" s="195"/>
      <c r="G380" s="196"/>
      <c r="H380" s="197"/>
      <c r="I380" s="143"/>
      <c r="J380" s="143"/>
      <c r="K380" s="143"/>
    </row>
    <row r="381" spans="1:11" ht="19.5" x14ac:dyDescent="0.25">
      <c r="A381" s="139"/>
      <c r="B381" s="246" t="s">
        <v>164</v>
      </c>
      <c r="C381" s="203"/>
      <c r="D381" s="145"/>
      <c r="E381" s="195">
        <f>E382+E383</f>
        <v>4815</v>
      </c>
      <c r="F381" s="195">
        <f>F382+F383</f>
        <v>4809.87</v>
      </c>
      <c r="G381" s="196">
        <f t="shared" si="15"/>
        <v>99.893457943925227</v>
      </c>
      <c r="H381" s="197"/>
      <c r="I381" s="143"/>
      <c r="J381" s="143"/>
      <c r="K381" s="143"/>
    </row>
    <row r="382" spans="1:11" ht="19.5" x14ac:dyDescent="0.25">
      <c r="A382" s="139"/>
      <c r="B382" s="151" t="s">
        <v>13</v>
      </c>
      <c r="C382" s="203"/>
      <c r="D382" s="145"/>
      <c r="E382" s="198">
        <v>3315</v>
      </c>
      <c r="F382" s="195">
        <v>3309.87</v>
      </c>
      <c r="G382" s="196"/>
      <c r="H382" s="197"/>
      <c r="I382" s="143"/>
      <c r="J382" s="143"/>
      <c r="K382" s="143"/>
    </row>
    <row r="383" spans="1:11" ht="19.5" x14ac:dyDescent="0.25">
      <c r="A383" s="139"/>
      <c r="B383" s="151" t="s">
        <v>19</v>
      </c>
      <c r="C383" s="203"/>
      <c r="D383" s="145"/>
      <c r="E383" s="198">
        <v>1500</v>
      </c>
      <c r="F383" s="198">
        <v>1500</v>
      </c>
      <c r="G383" s="196"/>
      <c r="H383" s="197"/>
      <c r="I383" s="143"/>
      <c r="J383" s="143"/>
      <c r="K383" s="143"/>
    </row>
    <row r="384" spans="1:11" ht="19.5" x14ac:dyDescent="0.25">
      <c r="A384" s="139"/>
      <c r="B384" s="246" t="s">
        <v>214</v>
      </c>
      <c r="C384" s="203"/>
      <c r="D384" s="145"/>
      <c r="E384" s="195">
        <f>E385+E386</f>
        <v>19424</v>
      </c>
      <c r="F384" s="195">
        <f>F385+F386</f>
        <v>53188.76</v>
      </c>
      <c r="G384" s="196">
        <f t="shared" si="15"/>
        <v>273.83010708401974</v>
      </c>
      <c r="H384" s="197"/>
      <c r="I384" s="143"/>
      <c r="J384" s="143"/>
      <c r="K384" s="143"/>
    </row>
    <row r="385" spans="1:11" ht="19.5" x14ac:dyDescent="0.25">
      <c r="A385" s="139"/>
      <c r="B385" s="151" t="s">
        <v>13</v>
      </c>
      <c r="C385" s="203"/>
      <c r="D385" s="145"/>
      <c r="E385" s="198">
        <v>7424</v>
      </c>
      <c r="F385" s="195">
        <v>7412.96</v>
      </c>
      <c r="G385" s="196"/>
      <c r="H385" s="197"/>
      <c r="I385" s="143"/>
      <c r="J385" s="143"/>
      <c r="K385" s="143"/>
    </row>
    <row r="386" spans="1:11" ht="19.5" x14ac:dyDescent="0.25">
      <c r="A386" s="139"/>
      <c r="B386" s="151" t="s">
        <v>19</v>
      </c>
      <c r="C386" s="203"/>
      <c r="D386" s="145"/>
      <c r="E386" s="198">
        <v>12000</v>
      </c>
      <c r="F386" s="195">
        <v>45775.8</v>
      </c>
      <c r="G386" s="196"/>
      <c r="H386" s="197"/>
      <c r="I386" s="143"/>
      <c r="J386" s="143"/>
      <c r="K386" s="143"/>
    </row>
    <row r="387" spans="1:11" ht="19.5" x14ac:dyDescent="0.25">
      <c r="A387" s="139"/>
      <c r="B387" s="246" t="s">
        <v>215</v>
      </c>
      <c r="C387" s="203"/>
      <c r="D387" s="145"/>
      <c r="E387" s="195">
        <f>E388+E389</f>
        <v>5815</v>
      </c>
      <c r="F387" s="195">
        <f>F388+F389</f>
        <v>5815</v>
      </c>
      <c r="G387" s="196">
        <f t="shared" si="15"/>
        <v>100</v>
      </c>
      <c r="H387" s="197"/>
      <c r="I387" s="143"/>
      <c r="J387" s="143"/>
      <c r="K387" s="143"/>
    </row>
    <row r="388" spans="1:11" ht="19.5" x14ac:dyDescent="0.25">
      <c r="A388" s="139"/>
      <c r="B388" s="151" t="s">
        <v>13</v>
      </c>
      <c r="C388" s="203"/>
      <c r="D388" s="145"/>
      <c r="E388" s="198">
        <v>1315</v>
      </c>
      <c r="F388" s="198">
        <v>1315</v>
      </c>
      <c r="G388" s="196"/>
      <c r="H388" s="197"/>
      <c r="I388" s="143"/>
      <c r="J388" s="143"/>
      <c r="K388" s="143"/>
    </row>
    <row r="389" spans="1:11" ht="19.5" x14ac:dyDescent="0.25">
      <c r="A389" s="139"/>
      <c r="B389" s="151" t="s">
        <v>19</v>
      </c>
      <c r="C389" s="203"/>
      <c r="D389" s="145"/>
      <c r="E389" s="198">
        <v>4500</v>
      </c>
      <c r="F389" s="198">
        <v>4500</v>
      </c>
      <c r="G389" s="196"/>
      <c r="H389" s="197"/>
      <c r="I389" s="143"/>
      <c r="J389" s="143"/>
      <c r="K389" s="143"/>
    </row>
    <row r="390" spans="1:11" ht="63" x14ac:dyDescent="0.25">
      <c r="A390" s="139">
        <v>103</v>
      </c>
      <c r="B390" s="246" t="s">
        <v>222</v>
      </c>
      <c r="C390" s="203" t="s">
        <v>149</v>
      </c>
      <c r="D390" s="145" t="s">
        <v>16</v>
      </c>
      <c r="E390" s="195">
        <f>E391+E392</f>
        <v>70000</v>
      </c>
      <c r="F390" s="195">
        <f>F391+F392</f>
        <v>77924</v>
      </c>
      <c r="G390" s="196">
        <f t="shared" si="15"/>
        <v>111.32</v>
      </c>
      <c r="H390" s="197">
        <v>100</v>
      </c>
      <c r="I390" s="143"/>
      <c r="J390" s="149" t="s">
        <v>399</v>
      </c>
      <c r="K390" s="143"/>
    </row>
    <row r="391" spans="1:11" ht="19.5" x14ac:dyDescent="0.25">
      <c r="A391" s="139"/>
      <c r="B391" s="151" t="s">
        <v>13</v>
      </c>
      <c r="C391" s="203"/>
      <c r="D391" s="145"/>
      <c r="E391" s="198">
        <f>E397</f>
        <v>1000</v>
      </c>
      <c r="F391" s="198">
        <f>F397</f>
        <v>1000</v>
      </c>
      <c r="G391" s="196"/>
      <c r="H391" s="197"/>
      <c r="I391" s="143"/>
      <c r="J391" s="149"/>
      <c r="K391" s="143"/>
    </row>
    <row r="392" spans="1:11" s="155" customFormat="1" ht="19.5" x14ac:dyDescent="0.25">
      <c r="A392" s="189"/>
      <c r="B392" s="151" t="s">
        <v>19</v>
      </c>
      <c r="C392" s="178"/>
      <c r="D392" s="178"/>
      <c r="E392" s="198">
        <f>E395+E398</f>
        <v>69000</v>
      </c>
      <c r="F392" s="198">
        <f>F395+F398</f>
        <v>76924</v>
      </c>
      <c r="G392" s="199">
        <f t="shared" si="15"/>
        <v>111.48405797101448</v>
      </c>
      <c r="H392" s="200"/>
      <c r="I392" s="191"/>
      <c r="J392" s="191"/>
      <c r="K392" s="191"/>
    </row>
    <row r="393" spans="1:11" ht="19.5" x14ac:dyDescent="0.25">
      <c r="A393" s="139"/>
      <c r="B393" s="246" t="s">
        <v>155</v>
      </c>
      <c r="C393" s="129"/>
      <c r="D393" s="129"/>
      <c r="E393" s="195"/>
      <c r="F393" s="195"/>
      <c r="G393" s="196"/>
      <c r="H393" s="197"/>
      <c r="I393" s="143"/>
      <c r="J393" s="143"/>
      <c r="K393" s="143"/>
    </row>
    <row r="394" spans="1:11" ht="19.5" x14ac:dyDescent="0.25">
      <c r="A394" s="139"/>
      <c r="B394" s="246" t="s">
        <v>214</v>
      </c>
      <c r="C394" s="129"/>
      <c r="D394" s="129"/>
      <c r="E394" s="195">
        <f>E395</f>
        <v>60000</v>
      </c>
      <c r="F394" s="195">
        <f>F395</f>
        <v>67924</v>
      </c>
      <c r="G394" s="196">
        <f t="shared" si="15"/>
        <v>113.20666666666668</v>
      </c>
      <c r="H394" s="197"/>
      <c r="I394" s="143"/>
      <c r="J394" s="143"/>
      <c r="K394" s="143"/>
    </row>
    <row r="395" spans="1:11" ht="19.5" x14ac:dyDescent="0.25">
      <c r="A395" s="139"/>
      <c r="B395" s="151" t="s">
        <v>19</v>
      </c>
      <c r="C395" s="129"/>
      <c r="D395" s="129"/>
      <c r="E395" s="198">
        <v>60000</v>
      </c>
      <c r="F395" s="195">
        <v>67924</v>
      </c>
      <c r="G395" s="196"/>
      <c r="H395" s="197"/>
      <c r="I395" s="143"/>
      <c r="J395" s="143"/>
      <c r="K395" s="143"/>
    </row>
    <row r="396" spans="1:11" ht="19.5" x14ac:dyDescent="0.25">
      <c r="A396" s="139"/>
      <c r="B396" s="246" t="s">
        <v>215</v>
      </c>
      <c r="C396" s="129"/>
      <c r="D396" s="129"/>
      <c r="E396" s="195">
        <f>E397+E398</f>
        <v>10000</v>
      </c>
      <c r="F396" s="195">
        <f>F397+F398</f>
        <v>10000</v>
      </c>
      <c r="G396" s="196">
        <f t="shared" si="15"/>
        <v>100</v>
      </c>
      <c r="H396" s="197"/>
      <c r="I396" s="143"/>
      <c r="J396" s="143"/>
      <c r="K396" s="143"/>
    </row>
    <row r="397" spans="1:11" s="155" customFormat="1" ht="19.5" x14ac:dyDescent="0.25">
      <c r="A397" s="189"/>
      <c r="B397" s="151" t="s">
        <v>13</v>
      </c>
      <c r="C397" s="178"/>
      <c r="D397" s="178"/>
      <c r="E397" s="198">
        <v>1000</v>
      </c>
      <c r="F397" s="198">
        <v>1000</v>
      </c>
      <c r="G397" s="199">
        <f t="shared" si="15"/>
        <v>100</v>
      </c>
      <c r="H397" s="200"/>
      <c r="I397" s="191"/>
      <c r="J397" s="191"/>
      <c r="K397" s="191"/>
    </row>
    <row r="398" spans="1:11" s="155" customFormat="1" ht="19.5" x14ac:dyDescent="0.25">
      <c r="A398" s="189"/>
      <c r="B398" s="151" t="s">
        <v>19</v>
      </c>
      <c r="C398" s="178"/>
      <c r="D398" s="178"/>
      <c r="E398" s="198">
        <v>9000</v>
      </c>
      <c r="F398" s="198">
        <v>9000</v>
      </c>
      <c r="G398" s="199"/>
      <c r="H398" s="200"/>
      <c r="I398" s="191"/>
      <c r="J398" s="191"/>
      <c r="K398" s="191"/>
    </row>
    <row r="399" spans="1:11" ht="63" x14ac:dyDescent="0.25">
      <c r="A399" s="139">
        <v>104</v>
      </c>
      <c r="B399" s="246" t="s">
        <v>223</v>
      </c>
      <c r="C399" s="203" t="s">
        <v>149</v>
      </c>
      <c r="D399" s="145" t="s">
        <v>16</v>
      </c>
      <c r="E399" s="195">
        <f>E400</f>
        <v>5000</v>
      </c>
      <c r="F399" s="195">
        <f>F400</f>
        <v>5172.92</v>
      </c>
      <c r="G399" s="196">
        <f t="shared" si="15"/>
        <v>103.4584</v>
      </c>
      <c r="H399" s="197">
        <v>100</v>
      </c>
      <c r="I399" s="143"/>
      <c r="J399" s="149" t="s">
        <v>399</v>
      </c>
      <c r="K399" s="143"/>
    </row>
    <row r="400" spans="1:11" s="155" customFormat="1" ht="19.5" x14ac:dyDescent="0.25">
      <c r="A400" s="189"/>
      <c r="B400" s="151" t="s">
        <v>19</v>
      </c>
      <c r="C400" s="205"/>
      <c r="D400" s="150"/>
      <c r="E400" s="198">
        <f>E402+E403+E404</f>
        <v>5000</v>
      </c>
      <c r="F400" s="198">
        <f>F402+F403+F404</f>
        <v>5172.92</v>
      </c>
      <c r="G400" s="199">
        <f t="shared" si="15"/>
        <v>103.4584</v>
      </c>
      <c r="H400" s="200"/>
      <c r="I400" s="191"/>
      <c r="J400" s="191"/>
      <c r="K400" s="191"/>
    </row>
    <row r="401" spans="1:11" ht="19.5" x14ac:dyDescent="0.25">
      <c r="A401" s="139"/>
      <c r="B401" s="246" t="s">
        <v>155</v>
      </c>
      <c r="C401" s="203"/>
      <c r="D401" s="145"/>
      <c r="E401" s="195"/>
      <c r="F401" s="195"/>
      <c r="G401" s="196"/>
      <c r="H401" s="197"/>
      <c r="I401" s="143"/>
      <c r="J401" s="143"/>
      <c r="K401" s="143"/>
    </row>
    <row r="402" spans="1:11" ht="19.5" x14ac:dyDescent="0.25">
      <c r="A402" s="139"/>
      <c r="B402" s="246" t="s">
        <v>164</v>
      </c>
      <c r="C402" s="129"/>
      <c r="D402" s="129"/>
      <c r="E402" s="195">
        <v>500</v>
      </c>
      <c r="F402" s="195">
        <v>500</v>
      </c>
      <c r="G402" s="196">
        <f t="shared" si="15"/>
        <v>100</v>
      </c>
      <c r="H402" s="197"/>
      <c r="I402" s="143"/>
      <c r="J402" s="143"/>
      <c r="K402" s="143"/>
    </row>
    <row r="403" spans="1:11" ht="19.5" x14ac:dyDescent="0.25">
      <c r="A403" s="139"/>
      <c r="B403" s="246" t="s">
        <v>214</v>
      </c>
      <c r="C403" s="129"/>
      <c r="D403" s="129"/>
      <c r="E403" s="195">
        <v>2500</v>
      </c>
      <c r="F403" s="195">
        <v>2672.92</v>
      </c>
      <c r="G403" s="196">
        <f t="shared" si="15"/>
        <v>106.91680000000001</v>
      </c>
      <c r="H403" s="197"/>
      <c r="I403" s="143"/>
      <c r="J403" s="143"/>
      <c r="K403" s="143"/>
    </row>
    <row r="404" spans="1:11" ht="19.5" x14ac:dyDescent="0.25">
      <c r="A404" s="139"/>
      <c r="B404" s="246" t="s">
        <v>215</v>
      </c>
      <c r="C404" s="129"/>
      <c r="D404" s="129"/>
      <c r="E404" s="195">
        <v>2000</v>
      </c>
      <c r="F404" s="195">
        <v>2000</v>
      </c>
      <c r="G404" s="196">
        <f t="shared" si="15"/>
        <v>100</v>
      </c>
      <c r="H404" s="197"/>
      <c r="I404" s="143"/>
      <c r="J404" s="143"/>
      <c r="K404" s="143"/>
    </row>
    <row r="405" spans="1:11" ht="94.5" x14ac:dyDescent="0.25">
      <c r="A405" s="139">
        <v>105</v>
      </c>
      <c r="B405" s="246" t="s">
        <v>224</v>
      </c>
      <c r="C405" s="203" t="s">
        <v>48</v>
      </c>
      <c r="D405" s="145" t="s">
        <v>16</v>
      </c>
      <c r="E405" s="195">
        <f>E406</f>
        <v>1000</v>
      </c>
      <c r="F405" s="195">
        <f>F406</f>
        <v>4090</v>
      </c>
      <c r="G405" s="196">
        <f t="shared" si="15"/>
        <v>409</v>
      </c>
      <c r="H405" s="197">
        <v>100</v>
      </c>
      <c r="I405" s="143"/>
      <c r="J405" s="149" t="s">
        <v>399</v>
      </c>
      <c r="K405" s="143"/>
    </row>
    <row r="406" spans="1:11" s="155" customFormat="1" ht="19.5" x14ac:dyDescent="0.25">
      <c r="A406" s="189"/>
      <c r="B406" s="151" t="s">
        <v>19</v>
      </c>
      <c r="C406" s="205"/>
      <c r="D406" s="150"/>
      <c r="E406" s="212">
        <f>E408</f>
        <v>1000</v>
      </c>
      <c r="F406" s="212">
        <v>4090</v>
      </c>
      <c r="G406" s="213">
        <f t="shared" si="15"/>
        <v>409</v>
      </c>
      <c r="H406" s="200"/>
      <c r="I406" s="191"/>
      <c r="J406" s="191"/>
      <c r="K406" s="191"/>
    </row>
    <row r="407" spans="1:11" ht="19.5" x14ac:dyDescent="0.25">
      <c r="A407" s="139"/>
      <c r="B407" s="246" t="s">
        <v>155</v>
      </c>
      <c r="C407" s="203"/>
      <c r="D407" s="145"/>
      <c r="E407" s="214"/>
      <c r="F407" s="214"/>
      <c r="G407" s="215"/>
      <c r="H407" s="197"/>
      <c r="I407" s="143"/>
      <c r="J407" s="143"/>
      <c r="K407" s="143"/>
    </row>
    <row r="408" spans="1:11" ht="31.5" x14ac:dyDescent="0.25">
      <c r="A408" s="139"/>
      <c r="B408" s="246" t="s">
        <v>225</v>
      </c>
      <c r="C408" s="203"/>
      <c r="D408" s="145"/>
      <c r="E408" s="214">
        <v>1000</v>
      </c>
      <c r="F408" s="214"/>
      <c r="G408" s="215">
        <f t="shared" si="15"/>
        <v>0</v>
      </c>
      <c r="H408" s="197"/>
      <c r="I408" s="143"/>
      <c r="J408" s="143"/>
      <c r="K408" s="143"/>
    </row>
    <row r="409" spans="1:11" ht="141.75" x14ac:dyDescent="0.25">
      <c r="A409" s="139">
        <v>106</v>
      </c>
      <c r="B409" s="246" t="s">
        <v>489</v>
      </c>
      <c r="C409" s="203" t="s">
        <v>48</v>
      </c>
      <c r="D409" s="145" t="s">
        <v>16</v>
      </c>
      <c r="E409" s="195">
        <f>E410</f>
        <v>500</v>
      </c>
      <c r="F409" s="195">
        <f>F410</f>
        <v>0</v>
      </c>
      <c r="G409" s="196">
        <f t="shared" si="15"/>
        <v>0</v>
      </c>
      <c r="H409" s="197">
        <v>100</v>
      </c>
      <c r="I409" s="149" t="s">
        <v>490</v>
      </c>
      <c r="J409" s="149" t="s">
        <v>399</v>
      </c>
      <c r="K409" s="143"/>
    </row>
    <row r="410" spans="1:11" s="155" customFormat="1" ht="19.5" x14ac:dyDescent="0.25">
      <c r="A410" s="189"/>
      <c r="B410" s="151" t="s">
        <v>19</v>
      </c>
      <c r="C410" s="205"/>
      <c r="D410" s="150"/>
      <c r="E410" s="212">
        <f>E412</f>
        <v>500</v>
      </c>
      <c r="F410" s="212">
        <f>F412</f>
        <v>0</v>
      </c>
      <c r="G410" s="213">
        <f t="shared" ref="G410:G473" si="16">F410/E410*100</f>
        <v>0</v>
      </c>
      <c r="H410" s="200"/>
      <c r="I410" s="191"/>
      <c r="J410" s="191"/>
      <c r="K410" s="191"/>
    </row>
    <row r="411" spans="1:11" ht="19.5" x14ac:dyDescent="0.25">
      <c r="A411" s="139"/>
      <c r="B411" s="246" t="s">
        <v>155</v>
      </c>
      <c r="C411" s="203"/>
      <c r="D411" s="145"/>
      <c r="E411" s="216"/>
      <c r="F411" s="214"/>
      <c r="G411" s="215"/>
      <c r="H411" s="197"/>
      <c r="I411" s="143"/>
      <c r="J411" s="143"/>
      <c r="K411" s="143"/>
    </row>
    <row r="412" spans="1:11" ht="31.5" x14ac:dyDescent="0.25">
      <c r="A412" s="139"/>
      <c r="B412" s="246" t="s">
        <v>225</v>
      </c>
      <c r="C412" s="203"/>
      <c r="D412" s="145"/>
      <c r="E412" s="214">
        <v>500</v>
      </c>
      <c r="F412" s="214"/>
      <c r="G412" s="215">
        <f t="shared" si="16"/>
        <v>0</v>
      </c>
      <c r="H412" s="197"/>
      <c r="I412" s="143"/>
      <c r="J412" s="143"/>
      <c r="K412" s="143"/>
    </row>
    <row r="413" spans="1:11" ht="126" x14ac:dyDescent="0.25">
      <c r="A413" s="139">
        <v>107</v>
      </c>
      <c r="B413" s="246" t="s">
        <v>217</v>
      </c>
      <c r="C413" s="203" t="s">
        <v>48</v>
      </c>
      <c r="D413" s="145" t="s">
        <v>16</v>
      </c>
      <c r="E413" s="195">
        <f>E414</f>
        <v>200</v>
      </c>
      <c r="F413" s="195">
        <f>F414</f>
        <v>0</v>
      </c>
      <c r="G413" s="196">
        <f t="shared" si="16"/>
        <v>0</v>
      </c>
      <c r="H413" s="197">
        <v>100</v>
      </c>
      <c r="I413" s="149" t="s">
        <v>491</v>
      </c>
      <c r="J413" s="149" t="s">
        <v>399</v>
      </c>
      <c r="K413" s="143"/>
    </row>
    <row r="414" spans="1:11" s="155" customFormat="1" ht="19.5" x14ac:dyDescent="0.25">
      <c r="A414" s="189"/>
      <c r="B414" s="151" t="s">
        <v>19</v>
      </c>
      <c r="C414" s="205"/>
      <c r="D414" s="150"/>
      <c r="E414" s="212">
        <f>E416</f>
        <v>200</v>
      </c>
      <c r="F414" s="212">
        <f>F416</f>
        <v>0</v>
      </c>
      <c r="G414" s="213">
        <f t="shared" si="16"/>
        <v>0</v>
      </c>
      <c r="H414" s="200"/>
      <c r="I414" s="191"/>
      <c r="J414" s="191"/>
      <c r="K414" s="191"/>
    </row>
    <row r="415" spans="1:11" ht="19.5" x14ac:dyDescent="0.25">
      <c r="A415" s="139"/>
      <c r="B415" s="246" t="s">
        <v>155</v>
      </c>
      <c r="C415" s="203"/>
      <c r="D415" s="145"/>
      <c r="E415" s="214"/>
      <c r="F415" s="214"/>
      <c r="G415" s="215"/>
      <c r="H415" s="197"/>
      <c r="I415" s="143"/>
      <c r="J415" s="143"/>
      <c r="K415" s="143"/>
    </row>
    <row r="416" spans="1:11" ht="31.5" x14ac:dyDescent="0.25">
      <c r="A416" s="139"/>
      <c r="B416" s="246" t="s">
        <v>225</v>
      </c>
      <c r="C416" s="203"/>
      <c r="D416" s="145"/>
      <c r="E416" s="214">
        <v>200</v>
      </c>
      <c r="F416" s="214"/>
      <c r="G416" s="215">
        <f t="shared" si="16"/>
        <v>0</v>
      </c>
      <c r="H416" s="197"/>
      <c r="I416" s="143"/>
      <c r="J416" s="143"/>
      <c r="K416" s="143"/>
    </row>
    <row r="417" spans="1:11" ht="110.25" x14ac:dyDescent="0.25">
      <c r="A417" s="139">
        <v>108</v>
      </c>
      <c r="B417" s="246" t="s">
        <v>219</v>
      </c>
      <c r="C417" s="203" t="s">
        <v>48</v>
      </c>
      <c r="D417" s="145" t="s">
        <v>16</v>
      </c>
      <c r="E417" s="195">
        <f>E418</f>
        <v>600</v>
      </c>
      <c r="F417" s="195">
        <v>300</v>
      </c>
      <c r="G417" s="196">
        <f t="shared" si="16"/>
        <v>50</v>
      </c>
      <c r="H417" s="197">
        <v>100</v>
      </c>
      <c r="I417" s="149" t="s">
        <v>492</v>
      </c>
      <c r="J417" s="149" t="s">
        <v>399</v>
      </c>
      <c r="K417" s="143"/>
    </row>
    <row r="418" spans="1:11" s="155" customFormat="1" ht="19.5" x14ac:dyDescent="0.25">
      <c r="A418" s="189"/>
      <c r="B418" s="151" t="s">
        <v>19</v>
      </c>
      <c r="C418" s="205"/>
      <c r="D418" s="150"/>
      <c r="E418" s="212">
        <f>E420</f>
        <v>600</v>
      </c>
      <c r="F418" s="212">
        <f>F420</f>
        <v>0</v>
      </c>
      <c r="G418" s="213">
        <f t="shared" si="16"/>
        <v>0</v>
      </c>
      <c r="H418" s="200"/>
      <c r="I418" s="191"/>
      <c r="J418" s="191"/>
      <c r="K418" s="191"/>
    </row>
    <row r="419" spans="1:11" ht="19.5" x14ac:dyDescent="0.25">
      <c r="A419" s="139"/>
      <c r="B419" s="246" t="s">
        <v>155</v>
      </c>
      <c r="C419" s="203"/>
      <c r="D419" s="145"/>
      <c r="E419" s="214"/>
      <c r="F419" s="214"/>
      <c r="G419" s="215"/>
      <c r="H419" s="197"/>
      <c r="I419" s="143"/>
      <c r="J419" s="143"/>
      <c r="K419" s="143"/>
    </row>
    <row r="420" spans="1:11" ht="31.5" x14ac:dyDescent="0.25">
      <c r="A420" s="139"/>
      <c r="B420" s="246" t="s">
        <v>225</v>
      </c>
      <c r="C420" s="203"/>
      <c r="D420" s="145"/>
      <c r="E420" s="214">
        <v>600</v>
      </c>
      <c r="F420" s="214">
        <v>0</v>
      </c>
      <c r="G420" s="215">
        <f t="shared" si="16"/>
        <v>0</v>
      </c>
      <c r="H420" s="197"/>
      <c r="I420" s="143"/>
      <c r="J420" s="143"/>
      <c r="K420" s="143"/>
    </row>
    <row r="421" spans="1:11" ht="78.75" x14ac:dyDescent="0.25">
      <c r="A421" s="139">
        <v>109</v>
      </c>
      <c r="B421" s="246" t="s">
        <v>227</v>
      </c>
      <c r="C421" s="203" t="s">
        <v>48</v>
      </c>
      <c r="D421" s="145" t="s">
        <v>16</v>
      </c>
      <c r="E421" s="195">
        <v>400</v>
      </c>
      <c r="F421" s="195">
        <v>812</v>
      </c>
      <c r="G421" s="196">
        <f t="shared" si="16"/>
        <v>202.99999999999997</v>
      </c>
      <c r="H421" s="197">
        <v>100</v>
      </c>
      <c r="I421" s="143"/>
      <c r="J421" s="149" t="s">
        <v>399</v>
      </c>
      <c r="K421" s="143"/>
    </row>
    <row r="422" spans="1:11" s="155" customFormat="1" ht="19.5" x14ac:dyDescent="0.25">
      <c r="A422" s="189"/>
      <c r="B422" s="151" t="s">
        <v>19</v>
      </c>
      <c r="C422" s="205"/>
      <c r="D422" s="150"/>
      <c r="E422" s="212">
        <v>400</v>
      </c>
      <c r="F422" s="212">
        <v>812</v>
      </c>
      <c r="G422" s="213">
        <f t="shared" si="16"/>
        <v>202.99999999999997</v>
      </c>
      <c r="H422" s="200"/>
      <c r="I422" s="191"/>
      <c r="J422" s="191"/>
      <c r="K422" s="191"/>
    </row>
    <row r="423" spans="1:11" ht="94.5" x14ac:dyDescent="0.25">
      <c r="A423" s="139">
        <v>110</v>
      </c>
      <c r="B423" s="246" t="s">
        <v>228</v>
      </c>
      <c r="C423" s="203" t="s">
        <v>48</v>
      </c>
      <c r="D423" s="145" t="s">
        <v>16</v>
      </c>
      <c r="E423" s="195">
        <v>400</v>
      </c>
      <c r="F423" s="195">
        <v>169</v>
      </c>
      <c r="G423" s="196">
        <f t="shared" si="16"/>
        <v>42.25</v>
      </c>
      <c r="H423" s="197">
        <v>100</v>
      </c>
      <c r="I423" s="149" t="s">
        <v>493</v>
      </c>
      <c r="J423" s="149" t="s">
        <v>399</v>
      </c>
      <c r="K423" s="143"/>
    </row>
    <row r="424" spans="1:11" s="155" customFormat="1" ht="19.5" x14ac:dyDescent="0.25">
      <c r="A424" s="189"/>
      <c r="B424" s="151" t="s">
        <v>19</v>
      </c>
      <c r="C424" s="205"/>
      <c r="D424" s="150"/>
      <c r="E424" s="212">
        <v>400</v>
      </c>
      <c r="F424" s="195">
        <v>169</v>
      </c>
      <c r="G424" s="213">
        <f t="shared" si="16"/>
        <v>42.25</v>
      </c>
      <c r="H424" s="200"/>
      <c r="I424" s="191"/>
      <c r="J424" s="191"/>
      <c r="K424" s="191"/>
    </row>
    <row r="425" spans="1:11" ht="78.75" x14ac:dyDescent="0.25">
      <c r="A425" s="139">
        <v>111</v>
      </c>
      <c r="B425" s="246" t="s">
        <v>229</v>
      </c>
      <c r="C425" s="203" t="s">
        <v>48</v>
      </c>
      <c r="D425" s="145" t="s">
        <v>16</v>
      </c>
      <c r="E425" s="195">
        <v>2500</v>
      </c>
      <c r="F425" s="195">
        <v>2800</v>
      </c>
      <c r="G425" s="196">
        <f t="shared" si="16"/>
        <v>112.00000000000001</v>
      </c>
      <c r="H425" s="197">
        <v>100</v>
      </c>
      <c r="I425" s="143"/>
      <c r="J425" s="149" t="s">
        <v>399</v>
      </c>
      <c r="K425" s="143"/>
    </row>
    <row r="426" spans="1:11" s="155" customFormat="1" ht="19.5" x14ac:dyDescent="0.25">
      <c r="A426" s="189"/>
      <c r="B426" s="151" t="s">
        <v>19</v>
      </c>
      <c r="C426" s="205"/>
      <c r="D426" s="150"/>
      <c r="E426" s="212">
        <v>2500</v>
      </c>
      <c r="F426" s="212">
        <v>2800</v>
      </c>
      <c r="G426" s="213">
        <f t="shared" si="16"/>
        <v>112.00000000000001</v>
      </c>
      <c r="H426" s="200"/>
      <c r="I426" s="191"/>
      <c r="J426" s="191"/>
      <c r="K426" s="191"/>
    </row>
    <row r="427" spans="1:11" ht="63" x14ac:dyDescent="0.25">
      <c r="A427" s="139">
        <v>112</v>
      </c>
      <c r="B427" s="246" t="s">
        <v>230</v>
      </c>
      <c r="C427" s="203" t="s">
        <v>48</v>
      </c>
      <c r="D427" s="145" t="s">
        <v>16</v>
      </c>
      <c r="E427" s="195">
        <f>E428</f>
        <v>2000</v>
      </c>
      <c r="F427" s="195">
        <f>F428</f>
        <v>2501</v>
      </c>
      <c r="G427" s="196">
        <f t="shared" si="16"/>
        <v>125.05</v>
      </c>
      <c r="H427" s="197">
        <v>100</v>
      </c>
      <c r="I427" s="143"/>
      <c r="J427" s="149" t="s">
        <v>399</v>
      </c>
      <c r="K427" s="143"/>
    </row>
    <row r="428" spans="1:11" s="155" customFormat="1" ht="19.5" x14ac:dyDescent="0.25">
      <c r="A428" s="189"/>
      <c r="B428" s="151" t="s">
        <v>19</v>
      </c>
      <c r="C428" s="205"/>
      <c r="D428" s="150"/>
      <c r="E428" s="212">
        <f>E430+E431</f>
        <v>2000</v>
      </c>
      <c r="F428" s="212">
        <f>F430+F431</f>
        <v>2501</v>
      </c>
      <c r="G428" s="213">
        <f t="shared" si="16"/>
        <v>125.05</v>
      </c>
      <c r="H428" s="200"/>
      <c r="I428" s="191"/>
      <c r="J428" s="191"/>
      <c r="K428" s="191"/>
    </row>
    <row r="429" spans="1:11" ht="19.5" x14ac:dyDescent="0.25">
      <c r="A429" s="139"/>
      <c r="B429" s="246" t="s">
        <v>155</v>
      </c>
      <c r="C429" s="203"/>
      <c r="D429" s="145"/>
      <c r="E429" s="214"/>
      <c r="F429" s="214"/>
      <c r="G429" s="215"/>
      <c r="H429" s="197"/>
      <c r="I429" s="143"/>
      <c r="J429" s="143"/>
      <c r="K429" s="143"/>
    </row>
    <row r="430" spans="1:11" ht="31.5" x14ac:dyDescent="0.25">
      <c r="A430" s="139"/>
      <c r="B430" s="246" t="s">
        <v>225</v>
      </c>
      <c r="C430" s="203"/>
      <c r="D430" s="145"/>
      <c r="E430" s="214">
        <v>1000</v>
      </c>
      <c r="F430" s="214">
        <v>1800</v>
      </c>
      <c r="G430" s="215">
        <f t="shared" si="16"/>
        <v>180</v>
      </c>
      <c r="H430" s="197"/>
      <c r="I430" s="143"/>
      <c r="J430" s="143"/>
      <c r="K430" s="143"/>
    </row>
    <row r="431" spans="1:11" ht="19.5" x14ac:dyDescent="0.25">
      <c r="A431" s="139"/>
      <c r="B431" s="246" t="s">
        <v>226</v>
      </c>
      <c r="C431" s="203"/>
      <c r="D431" s="145"/>
      <c r="E431" s="214">
        <v>1000</v>
      </c>
      <c r="F431" s="214">
        <v>701</v>
      </c>
      <c r="G431" s="215">
        <f t="shared" si="16"/>
        <v>70.099999999999994</v>
      </c>
      <c r="H431" s="197"/>
      <c r="I431" s="143"/>
      <c r="J431" s="143"/>
      <c r="K431" s="143"/>
    </row>
    <row r="432" spans="1:11" ht="78.75" x14ac:dyDescent="0.25">
      <c r="A432" s="139">
        <v>113</v>
      </c>
      <c r="B432" s="246" t="s">
        <v>231</v>
      </c>
      <c r="C432" s="203" t="s">
        <v>48</v>
      </c>
      <c r="D432" s="145" t="s">
        <v>16</v>
      </c>
      <c r="E432" s="195">
        <f>E433</f>
        <v>800</v>
      </c>
      <c r="F432" s="195">
        <f>F433</f>
        <v>1693</v>
      </c>
      <c r="G432" s="196">
        <f t="shared" si="16"/>
        <v>211.625</v>
      </c>
      <c r="H432" s="197">
        <v>100</v>
      </c>
      <c r="I432" s="143"/>
      <c r="J432" s="149" t="s">
        <v>399</v>
      </c>
      <c r="K432" s="143"/>
    </row>
    <row r="433" spans="1:11" s="155" customFormat="1" ht="19.5" x14ac:dyDescent="0.25">
      <c r="A433" s="189"/>
      <c r="B433" s="151" t="s">
        <v>19</v>
      </c>
      <c r="C433" s="205"/>
      <c r="D433" s="150"/>
      <c r="E433" s="212">
        <f>E435+E436</f>
        <v>800</v>
      </c>
      <c r="F433" s="212">
        <f>F435+F436</f>
        <v>1693</v>
      </c>
      <c r="G433" s="213">
        <f t="shared" si="16"/>
        <v>211.625</v>
      </c>
      <c r="H433" s="200"/>
      <c r="I433" s="191"/>
      <c r="J433" s="191"/>
      <c r="K433" s="191"/>
    </row>
    <row r="434" spans="1:11" ht="19.5" x14ac:dyDescent="0.25">
      <c r="A434" s="139"/>
      <c r="B434" s="246" t="s">
        <v>155</v>
      </c>
      <c r="C434" s="203"/>
      <c r="D434" s="145"/>
      <c r="E434" s="217"/>
      <c r="F434" s="217"/>
      <c r="G434" s="217"/>
      <c r="H434" s="197"/>
      <c r="I434" s="143"/>
      <c r="J434" s="143"/>
      <c r="K434" s="143"/>
    </row>
    <row r="435" spans="1:11" ht="31.5" x14ac:dyDescent="0.25">
      <c r="A435" s="139"/>
      <c r="B435" s="246" t="s">
        <v>225</v>
      </c>
      <c r="C435" s="203"/>
      <c r="D435" s="145"/>
      <c r="E435" s="218">
        <v>400</v>
      </c>
      <c r="F435" s="217">
        <v>40</v>
      </c>
      <c r="G435" s="217"/>
      <c r="H435" s="197"/>
      <c r="I435" s="143"/>
      <c r="J435" s="143"/>
      <c r="K435" s="143"/>
    </row>
    <row r="436" spans="1:11" ht="19.5" x14ac:dyDescent="0.25">
      <c r="A436" s="139"/>
      <c r="B436" s="246" t="s">
        <v>226</v>
      </c>
      <c r="C436" s="203"/>
      <c r="D436" s="145"/>
      <c r="E436" s="217">
        <v>400</v>
      </c>
      <c r="F436" s="217">
        <v>1653</v>
      </c>
      <c r="G436" s="215">
        <f t="shared" si="16"/>
        <v>413.25</v>
      </c>
      <c r="H436" s="197"/>
      <c r="I436" s="143"/>
      <c r="J436" s="143"/>
      <c r="K436" s="143"/>
    </row>
    <row r="437" spans="1:11" ht="126" x14ac:dyDescent="0.25">
      <c r="A437" s="139">
        <v>114</v>
      </c>
      <c r="B437" s="246" t="s">
        <v>237</v>
      </c>
      <c r="C437" s="203" t="s">
        <v>232</v>
      </c>
      <c r="D437" s="145" t="s">
        <v>16</v>
      </c>
      <c r="E437" s="195">
        <v>4058</v>
      </c>
      <c r="F437" s="195">
        <v>4057.41</v>
      </c>
      <c r="G437" s="196">
        <f t="shared" si="16"/>
        <v>99.985460818137</v>
      </c>
      <c r="H437" s="197">
        <v>100</v>
      </c>
      <c r="I437" s="143"/>
      <c r="J437" s="149" t="s">
        <v>399</v>
      </c>
      <c r="K437" s="143"/>
    </row>
    <row r="438" spans="1:11" s="155" customFormat="1" ht="19.5" x14ac:dyDescent="0.25">
      <c r="A438" s="189"/>
      <c r="B438" s="206" t="s">
        <v>13</v>
      </c>
      <c r="C438" s="205"/>
      <c r="D438" s="150"/>
      <c r="E438" s="212">
        <v>4058</v>
      </c>
      <c r="F438" s="212">
        <v>4057.41</v>
      </c>
      <c r="G438" s="213">
        <f t="shared" si="16"/>
        <v>99.985460818137</v>
      </c>
      <c r="H438" s="200"/>
      <c r="I438" s="191"/>
      <c r="J438" s="191"/>
      <c r="K438" s="191"/>
    </row>
    <row r="439" spans="1:11" ht="94.5" x14ac:dyDescent="0.25">
      <c r="A439" s="139">
        <v>115</v>
      </c>
      <c r="B439" s="246" t="s">
        <v>494</v>
      </c>
      <c r="C439" s="203" t="s">
        <v>232</v>
      </c>
      <c r="D439" s="145" t="s">
        <v>16</v>
      </c>
      <c r="E439" s="195">
        <v>500</v>
      </c>
      <c r="F439" s="195">
        <v>500</v>
      </c>
      <c r="G439" s="196">
        <f t="shared" si="16"/>
        <v>100</v>
      </c>
      <c r="H439" s="197">
        <v>100</v>
      </c>
      <c r="I439" s="143"/>
      <c r="J439" s="149" t="s">
        <v>399</v>
      </c>
      <c r="K439" s="143"/>
    </row>
    <row r="440" spans="1:11" s="155" customFormat="1" ht="19.5" x14ac:dyDescent="0.25">
      <c r="A440" s="189"/>
      <c r="B440" s="151" t="s">
        <v>19</v>
      </c>
      <c r="C440" s="205"/>
      <c r="D440" s="150"/>
      <c r="E440" s="212">
        <v>500</v>
      </c>
      <c r="F440" s="212">
        <v>500</v>
      </c>
      <c r="G440" s="213">
        <f t="shared" si="16"/>
        <v>100</v>
      </c>
      <c r="H440" s="200"/>
      <c r="I440" s="191"/>
      <c r="J440" s="191"/>
      <c r="K440" s="191"/>
    </row>
    <row r="441" spans="1:11" ht="173.25" x14ac:dyDescent="0.25">
      <c r="A441" s="139">
        <v>116</v>
      </c>
      <c r="B441" s="246" t="s">
        <v>238</v>
      </c>
      <c r="C441" s="203" t="s">
        <v>232</v>
      </c>
      <c r="D441" s="145" t="s">
        <v>16</v>
      </c>
      <c r="E441" s="195">
        <v>200</v>
      </c>
      <c r="F441" s="195">
        <v>200</v>
      </c>
      <c r="G441" s="196">
        <f t="shared" si="16"/>
        <v>100</v>
      </c>
      <c r="H441" s="197">
        <v>100</v>
      </c>
      <c r="I441" s="143"/>
      <c r="J441" s="149" t="s">
        <v>399</v>
      </c>
      <c r="K441" s="143"/>
    </row>
    <row r="442" spans="1:11" s="155" customFormat="1" ht="19.5" x14ac:dyDescent="0.25">
      <c r="A442" s="189"/>
      <c r="B442" s="151" t="s">
        <v>19</v>
      </c>
      <c r="C442" s="205"/>
      <c r="D442" s="150"/>
      <c r="E442" s="212">
        <v>200</v>
      </c>
      <c r="F442" s="212">
        <v>200</v>
      </c>
      <c r="G442" s="213">
        <f t="shared" si="16"/>
        <v>100</v>
      </c>
      <c r="H442" s="200"/>
      <c r="I442" s="191"/>
      <c r="J442" s="191"/>
      <c r="K442" s="191"/>
    </row>
    <row r="443" spans="1:11" ht="110.25" x14ac:dyDescent="0.25">
      <c r="A443" s="139">
        <v>117</v>
      </c>
      <c r="B443" s="246" t="s">
        <v>495</v>
      </c>
      <c r="C443" s="203" t="s">
        <v>232</v>
      </c>
      <c r="D443" s="145" t="s">
        <v>16</v>
      </c>
      <c r="E443" s="195">
        <v>200</v>
      </c>
      <c r="F443" s="195">
        <v>944.3</v>
      </c>
      <c r="G443" s="196">
        <f t="shared" si="16"/>
        <v>472.15</v>
      </c>
      <c r="H443" s="197">
        <v>100</v>
      </c>
      <c r="I443" s="143"/>
      <c r="J443" s="149" t="s">
        <v>399</v>
      </c>
      <c r="K443" s="143"/>
    </row>
    <row r="444" spans="1:11" s="155" customFormat="1" ht="19.5" x14ac:dyDescent="0.25">
      <c r="A444" s="189"/>
      <c r="B444" s="151" t="s">
        <v>19</v>
      </c>
      <c r="C444" s="205"/>
      <c r="D444" s="150"/>
      <c r="E444" s="212">
        <v>200</v>
      </c>
      <c r="F444" s="212">
        <v>944.3</v>
      </c>
      <c r="G444" s="213">
        <f t="shared" si="16"/>
        <v>472.15</v>
      </c>
      <c r="H444" s="200"/>
      <c r="I444" s="191"/>
      <c r="J444" s="191"/>
      <c r="K444" s="191"/>
    </row>
    <row r="445" spans="1:11" ht="94.5" x14ac:dyDescent="0.25">
      <c r="A445" s="139">
        <v>118</v>
      </c>
      <c r="B445" s="246" t="s">
        <v>235</v>
      </c>
      <c r="C445" s="203" t="s">
        <v>232</v>
      </c>
      <c r="D445" s="145" t="s">
        <v>16</v>
      </c>
      <c r="E445" s="195">
        <v>1700</v>
      </c>
      <c r="F445" s="195">
        <v>1700</v>
      </c>
      <c r="G445" s="196">
        <f t="shared" si="16"/>
        <v>100</v>
      </c>
      <c r="H445" s="197">
        <v>100</v>
      </c>
      <c r="I445" s="143"/>
      <c r="J445" s="149" t="s">
        <v>399</v>
      </c>
      <c r="K445" s="143"/>
    </row>
    <row r="446" spans="1:11" s="155" customFormat="1" ht="19.5" x14ac:dyDescent="0.25">
      <c r="A446" s="189"/>
      <c r="B446" s="151" t="s">
        <v>13</v>
      </c>
      <c r="C446" s="205"/>
      <c r="D446" s="150"/>
      <c r="E446" s="212">
        <v>1700</v>
      </c>
      <c r="F446" s="212">
        <v>1700</v>
      </c>
      <c r="G446" s="213">
        <f t="shared" si="16"/>
        <v>100</v>
      </c>
      <c r="H446" s="200"/>
      <c r="I446" s="191"/>
      <c r="J446" s="191"/>
      <c r="K446" s="191"/>
    </row>
    <row r="447" spans="1:11" ht="94.5" x14ac:dyDescent="0.25">
      <c r="A447" s="139">
        <v>119</v>
      </c>
      <c r="B447" s="246" t="s">
        <v>236</v>
      </c>
      <c r="C447" s="203" t="s">
        <v>232</v>
      </c>
      <c r="D447" s="145" t="s">
        <v>16</v>
      </c>
      <c r="E447" s="195">
        <v>1700</v>
      </c>
      <c r="F447" s="195">
        <v>1700</v>
      </c>
      <c r="G447" s="196">
        <f t="shared" si="16"/>
        <v>100</v>
      </c>
      <c r="H447" s="197">
        <v>100</v>
      </c>
      <c r="I447" s="143"/>
      <c r="J447" s="149" t="s">
        <v>399</v>
      </c>
      <c r="K447" s="143"/>
    </row>
    <row r="448" spans="1:11" s="155" customFormat="1" ht="19.5" x14ac:dyDescent="0.25">
      <c r="A448" s="189"/>
      <c r="B448" s="151" t="s">
        <v>13</v>
      </c>
      <c r="C448" s="205"/>
      <c r="D448" s="150"/>
      <c r="E448" s="198">
        <v>1700</v>
      </c>
      <c r="F448" s="198">
        <v>1700</v>
      </c>
      <c r="G448" s="213">
        <f t="shared" si="16"/>
        <v>100</v>
      </c>
      <c r="H448" s="200"/>
      <c r="I448" s="191"/>
      <c r="J448" s="191"/>
      <c r="K448" s="191"/>
    </row>
    <row r="449" spans="1:11" ht="63" x14ac:dyDescent="0.25">
      <c r="A449" s="139">
        <v>120</v>
      </c>
      <c r="B449" s="246" t="s">
        <v>496</v>
      </c>
      <c r="C449" s="203" t="s">
        <v>50</v>
      </c>
      <c r="D449" s="145" t="s">
        <v>482</v>
      </c>
      <c r="E449" s="195">
        <f>E450</f>
        <v>3406</v>
      </c>
      <c r="F449" s="195">
        <f>F450</f>
        <v>3406</v>
      </c>
      <c r="G449" s="218">
        <f t="shared" si="16"/>
        <v>100</v>
      </c>
      <c r="H449" s="197">
        <v>100</v>
      </c>
      <c r="I449" s="143"/>
      <c r="J449" s="149" t="s">
        <v>449</v>
      </c>
      <c r="K449" s="143"/>
    </row>
    <row r="450" spans="1:11" s="155" customFormat="1" ht="19.5" x14ac:dyDescent="0.25">
      <c r="A450" s="189"/>
      <c r="B450" s="151" t="s">
        <v>13</v>
      </c>
      <c r="C450" s="205"/>
      <c r="D450" s="150"/>
      <c r="E450" s="212">
        <v>3406</v>
      </c>
      <c r="F450" s="212">
        <v>3406</v>
      </c>
      <c r="G450" s="219">
        <f t="shared" si="16"/>
        <v>100</v>
      </c>
      <c r="H450" s="200"/>
      <c r="I450" s="191"/>
      <c r="J450" s="191"/>
      <c r="K450" s="191"/>
    </row>
    <row r="451" spans="1:11" ht="126" x14ac:dyDescent="0.25">
      <c r="A451" s="139">
        <v>121</v>
      </c>
      <c r="B451" s="246" t="s">
        <v>240</v>
      </c>
      <c r="C451" s="203" t="s">
        <v>197</v>
      </c>
      <c r="D451" s="145" t="s">
        <v>16</v>
      </c>
      <c r="E451" s="195">
        <v>300</v>
      </c>
      <c r="F451" s="195">
        <v>900</v>
      </c>
      <c r="G451" s="196">
        <f t="shared" si="16"/>
        <v>300</v>
      </c>
      <c r="H451" s="197">
        <v>100</v>
      </c>
      <c r="I451" s="143"/>
      <c r="J451" s="149" t="s">
        <v>399</v>
      </c>
      <c r="K451" s="143"/>
    </row>
    <row r="452" spans="1:11" s="155" customFormat="1" ht="19.5" x14ac:dyDescent="0.25">
      <c r="A452" s="189"/>
      <c r="B452" s="151" t="s">
        <v>19</v>
      </c>
      <c r="C452" s="205"/>
      <c r="D452" s="150"/>
      <c r="E452" s="212">
        <v>300</v>
      </c>
      <c r="F452" s="198">
        <v>900</v>
      </c>
      <c r="G452" s="213">
        <f t="shared" si="16"/>
        <v>300</v>
      </c>
      <c r="H452" s="200"/>
      <c r="I452" s="191"/>
      <c r="J452" s="191"/>
      <c r="K452" s="191"/>
    </row>
    <row r="453" spans="1:11" ht="141.75" x14ac:dyDescent="0.25">
      <c r="A453" s="139">
        <v>122</v>
      </c>
      <c r="B453" s="246" t="s">
        <v>241</v>
      </c>
      <c r="C453" s="203" t="s">
        <v>197</v>
      </c>
      <c r="D453" s="145" t="s">
        <v>16</v>
      </c>
      <c r="E453" s="195">
        <v>200</v>
      </c>
      <c r="F453" s="195">
        <v>200</v>
      </c>
      <c r="G453" s="196">
        <f t="shared" si="16"/>
        <v>100</v>
      </c>
      <c r="H453" s="197">
        <v>100</v>
      </c>
      <c r="I453" s="143"/>
      <c r="J453" s="149" t="s">
        <v>399</v>
      </c>
      <c r="K453" s="143"/>
    </row>
    <row r="454" spans="1:11" s="155" customFormat="1" ht="19.5" x14ac:dyDescent="0.25">
      <c r="A454" s="189"/>
      <c r="B454" s="151" t="s">
        <v>19</v>
      </c>
      <c r="C454" s="205"/>
      <c r="D454" s="150"/>
      <c r="E454" s="212">
        <v>200</v>
      </c>
      <c r="F454" s="212">
        <v>200</v>
      </c>
      <c r="G454" s="213">
        <f t="shared" si="16"/>
        <v>100</v>
      </c>
      <c r="H454" s="200"/>
      <c r="I454" s="191"/>
      <c r="J454" s="191"/>
      <c r="K454" s="191"/>
    </row>
    <row r="455" spans="1:11" ht="110.25" x14ac:dyDescent="0.25">
      <c r="A455" s="139">
        <v>123</v>
      </c>
      <c r="B455" s="246" t="s">
        <v>242</v>
      </c>
      <c r="C455" s="203" t="s">
        <v>197</v>
      </c>
      <c r="D455" s="145" t="s">
        <v>16</v>
      </c>
      <c r="E455" s="195">
        <v>200</v>
      </c>
      <c r="F455" s="195">
        <v>200</v>
      </c>
      <c r="G455" s="196">
        <f t="shared" si="16"/>
        <v>100</v>
      </c>
      <c r="H455" s="197">
        <v>100</v>
      </c>
      <c r="I455" s="143"/>
      <c r="J455" s="149" t="s">
        <v>399</v>
      </c>
      <c r="K455" s="143"/>
    </row>
    <row r="456" spans="1:11" s="155" customFormat="1" ht="19.5" x14ac:dyDescent="0.25">
      <c r="A456" s="189"/>
      <c r="B456" s="151" t="s">
        <v>19</v>
      </c>
      <c r="C456" s="205"/>
      <c r="D456" s="150"/>
      <c r="E456" s="212">
        <v>200</v>
      </c>
      <c r="F456" s="212">
        <v>200</v>
      </c>
      <c r="G456" s="213">
        <f t="shared" si="16"/>
        <v>100</v>
      </c>
      <c r="H456" s="200"/>
      <c r="I456" s="191"/>
      <c r="J456" s="191"/>
      <c r="K456" s="191"/>
    </row>
    <row r="457" spans="1:11" ht="78.75" x14ac:dyDescent="0.25">
      <c r="A457" s="139">
        <v>124</v>
      </c>
      <c r="B457" s="246" t="s">
        <v>245</v>
      </c>
      <c r="C457" s="203" t="s">
        <v>197</v>
      </c>
      <c r="D457" s="145" t="s">
        <v>16</v>
      </c>
      <c r="E457" s="195">
        <v>2000</v>
      </c>
      <c r="F457" s="195">
        <v>11257</v>
      </c>
      <c r="G457" s="196">
        <f t="shared" si="16"/>
        <v>562.85</v>
      </c>
      <c r="H457" s="197">
        <v>100</v>
      </c>
      <c r="I457" s="143"/>
      <c r="J457" s="149" t="s">
        <v>399</v>
      </c>
      <c r="K457" s="143"/>
    </row>
    <row r="458" spans="1:11" s="155" customFormat="1" ht="19.5" x14ac:dyDescent="0.25">
      <c r="A458" s="189"/>
      <c r="B458" s="151" t="s">
        <v>19</v>
      </c>
      <c r="C458" s="205"/>
      <c r="D458" s="150"/>
      <c r="E458" s="198">
        <v>2000</v>
      </c>
      <c r="F458" s="195">
        <v>11257</v>
      </c>
      <c r="G458" s="213">
        <f t="shared" si="16"/>
        <v>562.85</v>
      </c>
      <c r="H458" s="200"/>
      <c r="I458" s="191"/>
      <c r="J458" s="191"/>
      <c r="K458" s="191"/>
    </row>
    <row r="459" spans="1:11" ht="78.75" x14ac:dyDescent="0.25">
      <c r="A459" s="139">
        <v>125</v>
      </c>
      <c r="B459" s="246" t="s">
        <v>246</v>
      </c>
      <c r="C459" s="203" t="s">
        <v>197</v>
      </c>
      <c r="D459" s="145" t="s">
        <v>16</v>
      </c>
      <c r="E459" s="195">
        <v>1400</v>
      </c>
      <c r="F459" s="195">
        <v>34300</v>
      </c>
      <c r="G459" s="196">
        <f t="shared" si="16"/>
        <v>2450</v>
      </c>
      <c r="H459" s="197">
        <v>100</v>
      </c>
      <c r="I459" s="143"/>
      <c r="J459" s="149" t="s">
        <v>399</v>
      </c>
      <c r="K459" s="143"/>
    </row>
    <row r="460" spans="1:11" s="155" customFormat="1" ht="19.5" x14ac:dyDescent="0.25">
      <c r="A460" s="189"/>
      <c r="B460" s="151" t="s">
        <v>19</v>
      </c>
      <c r="C460" s="205"/>
      <c r="D460" s="150"/>
      <c r="E460" s="212">
        <v>1400</v>
      </c>
      <c r="F460" s="198">
        <v>34300</v>
      </c>
      <c r="G460" s="213">
        <f t="shared" si="16"/>
        <v>2450</v>
      </c>
      <c r="H460" s="200"/>
      <c r="I460" s="191"/>
      <c r="J460" s="191"/>
      <c r="K460" s="191"/>
    </row>
    <row r="461" spans="1:11" ht="78.75" x14ac:dyDescent="0.25">
      <c r="A461" s="139">
        <v>126</v>
      </c>
      <c r="B461" s="246" t="s">
        <v>247</v>
      </c>
      <c r="C461" s="203" t="s">
        <v>197</v>
      </c>
      <c r="D461" s="145" t="s">
        <v>16</v>
      </c>
      <c r="E461" s="195">
        <v>500</v>
      </c>
      <c r="F461" s="195">
        <v>500</v>
      </c>
      <c r="G461" s="196">
        <f t="shared" si="16"/>
        <v>100</v>
      </c>
      <c r="H461" s="197">
        <v>100</v>
      </c>
      <c r="I461" s="143"/>
      <c r="J461" s="149" t="s">
        <v>399</v>
      </c>
      <c r="K461" s="143"/>
    </row>
    <row r="462" spans="1:11" s="155" customFormat="1" ht="19.5" x14ac:dyDescent="0.25">
      <c r="A462" s="189"/>
      <c r="B462" s="151" t="s">
        <v>19</v>
      </c>
      <c r="C462" s="205"/>
      <c r="D462" s="150"/>
      <c r="E462" s="219">
        <v>500</v>
      </c>
      <c r="F462" s="198">
        <v>500</v>
      </c>
      <c r="G462" s="213">
        <f t="shared" si="16"/>
        <v>100</v>
      </c>
      <c r="H462" s="200"/>
      <c r="I462" s="191"/>
      <c r="J462" s="191"/>
      <c r="K462" s="191"/>
    </row>
    <row r="463" spans="1:11" ht="126" x14ac:dyDescent="0.25">
      <c r="A463" s="139">
        <v>127</v>
      </c>
      <c r="B463" s="246" t="s">
        <v>296</v>
      </c>
      <c r="C463" s="203" t="s">
        <v>204</v>
      </c>
      <c r="D463" s="145" t="s">
        <v>16</v>
      </c>
      <c r="E463" s="195">
        <v>500</v>
      </c>
      <c r="F463" s="195">
        <v>500</v>
      </c>
      <c r="G463" s="196">
        <f t="shared" si="16"/>
        <v>100</v>
      </c>
      <c r="H463" s="197">
        <v>100</v>
      </c>
      <c r="I463" s="164"/>
      <c r="J463" s="149" t="s">
        <v>399</v>
      </c>
      <c r="K463" s="143"/>
    </row>
    <row r="464" spans="1:11" s="155" customFormat="1" x14ac:dyDescent="0.25">
      <c r="A464" s="189"/>
      <c r="B464" s="151" t="s">
        <v>19</v>
      </c>
      <c r="C464" s="205"/>
      <c r="D464" s="150"/>
      <c r="E464" s="212">
        <v>500</v>
      </c>
      <c r="F464" s="212">
        <v>500</v>
      </c>
      <c r="G464" s="213">
        <f t="shared" si="16"/>
        <v>100</v>
      </c>
      <c r="H464" s="200"/>
      <c r="I464" s="206"/>
      <c r="J464" s="211"/>
      <c r="K464" s="211"/>
    </row>
    <row r="465" spans="1:11" ht="63" x14ac:dyDescent="0.25">
      <c r="A465" s="139">
        <v>128</v>
      </c>
      <c r="B465" s="246" t="s">
        <v>249</v>
      </c>
      <c r="C465" s="203" t="s">
        <v>204</v>
      </c>
      <c r="D465" s="145" t="s">
        <v>16</v>
      </c>
      <c r="E465" s="195">
        <v>500</v>
      </c>
      <c r="F465" s="195">
        <v>500</v>
      </c>
      <c r="G465" s="196">
        <f t="shared" si="16"/>
        <v>100</v>
      </c>
      <c r="H465" s="197">
        <v>100</v>
      </c>
      <c r="I465" s="164"/>
      <c r="J465" s="149" t="s">
        <v>399</v>
      </c>
      <c r="K465" s="143"/>
    </row>
    <row r="466" spans="1:11" s="155" customFormat="1" ht="19.5" x14ac:dyDescent="0.25">
      <c r="A466" s="189"/>
      <c r="B466" s="151" t="s">
        <v>19</v>
      </c>
      <c r="C466" s="205"/>
      <c r="D466" s="150"/>
      <c r="E466" s="212">
        <v>500</v>
      </c>
      <c r="F466" s="212">
        <v>500</v>
      </c>
      <c r="G466" s="213">
        <f t="shared" si="16"/>
        <v>100</v>
      </c>
      <c r="H466" s="200"/>
      <c r="I466" s="206"/>
      <c r="J466" s="206"/>
      <c r="K466" s="191"/>
    </row>
    <row r="467" spans="1:11" ht="157.5" x14ac:dyDescent="0.25">
      <c r="A467" s="139">
        <v>129</v>
      </c>
      <c r="B467" s="246" t="s">
        <v>250</v>
      </c>
      <c r="C467" s="203" t="s">
        <v>204</v>
      </c>
      <c r="D467" s="145" t="s">
        <v>16</v>
      </c>
      <c r="E467" s="195">
        <v>200</v>
      </c>
      <c r="F467" s="195">
        <v>200</v>
      </c>
      <c r="G467" s="196">
        <f t="shared" si="16"/>
        <v>100</v>
      </c>
      <c r="H467" s="197">
        <v>100</v>
      </c>
      <c r="I467" s="164"/>
      <c r="J467" s="149" t="s">
        <v>399</v>
      </c>
      <c r="K467" s="149"/>
    </row>
    <row r="468" spans="1:11" s="155" customFormat="1" ht="19.5" x14ac:dyDescent="0.25">
      <c r="A468" s="189"/>
      <c r="B468" s="151" t="s">
        <v>19</v>
      </c>
      <c r="C468" s="205"/>
      <c r="D468" s="150"/>
      <c r="E468" s="212">
        <v>200</v>
      </c>
      <c r="F468" s="212">
        <v>200</v>
      </c>
      <c r="G468" s="213">
        <f t="shared" si="16"/>
        <v>100</v>
      </c>
      <c r="H468" s="200"/>
      <c r="I468" s="206"/>
      <c r="J468" s="158"/>
      <c r="K468" s="191"/>
    </row>
    <row r="469" spans="1:11" s="155" customFormat="1" ht="94.5" x14ac:dyDescent="0.25">
      <c r="A469" s="139">
        <v>130</v>
      </c>
      <c r="B469" s="246" t="s">
        <v>497</v>
      </c>
      <c r="C469" s="203" t="s">
        <v>204</v>
      </c>
      <c r="D469" s="145">
        <v>2018</v>
      </c>
      <c r="E469" s="195">
        <v>22500</v>
      </c>
      <c r="F469" s="195">
        <v>22500</v>
      </c>
      <c r="G469" s="213"/>
      <c r="H469" s="197">
        <v>100</v>
      </c>
      <c r="I469" s="206"/>
      <c r="J469" s="246" t="s">
        <v>380</v>
      </c>
      <c r="K469" s="191"/>
    </row>
    <row r="470" spans="1:11" s="155" customFormat="1" ht="19.5" x14ac:dyDescent="0.25">
      <c r="A470" s="189"/>
      <c r="B470" s="151" t="s">
        <v>19</v>
      </c>
      <c r="C470" s="205"/>
      <c r="D470" s="150"/>
      <c r="E470" s="198">
        <v>22500</v>
      </c>
      <c r="F470" s="198">
        <v>22500</v>
      </c>
      <c r="G470" s="213">
        <f t="shared" si="16"/>
        <v>100</v>
      </c>
      <c r="H470" s="200"/>
      <c r="I470" s="206"/>
      <c r="J470" s="158"/>
      <c r="K470" s="191"/>
    </row>
    <row r="471" spans="1:11" ht="94.5" x14ac:dyDescent="0.25">
      <c r="A471" s="139">
        <v>131</v>
      </c>
      <c r="B471" s="246" t="s">
        <v>297</v>
      </c>
      <c r="C471" s="203" t="s">
        <v>204</v>
      </c>
      <c r="D471" s="145" t="s">
        <v>298</v>
      </c>
      <c r="E471" s="195">
        <f>E472+E473</f>
        <v>200000</v>
      </c>
      <c r="F471" s="195">
        <f>F472+F473</f>
        <v>200000</v>
      </c>
      <c r="G471" s="196">
        <f t="shared" si="16"/>
        <v>100</v>
      </c>
      <c r="H471" s="197">
        <v>100</v>
      </c>
      <c r="I471" s="203"/>
      <c r="J471" s="246" t="s">
        <v>380</v>
      </c>
      <c r="K471" s="246"/>
    </row>
    <row r="472" spans="1:11" s="155" customFormat="1" ht="19.5" x14ac:dyDescent="0.25">
      <c r="A472" s="189"/>
      <c r="B472" s="151" t="s">
        <v>19</v>
      </c>
      <c r="C472" s="205"/>
      <c r="D472" s="150"/>
      <c r="E472" s="212"/>
      <c r="F472" s="212"/>
      <c r="G472" s="213"/>
      <c r="H472" s="200"/>
      <c r="I472" s="206"/>
      <c r="J472" s="206"/>
      <c r="K472" s="191"/>
    </row>
    <row r="473" spans="1:11" s="155" customFormat="1" ht="19.5" x14ac:dyDescent="0.25">
      <c r="A473" s="189"/>
      <c r="B473" s="151" t="s">
        <v>22</v>
      </c>
      <c r="C473" s="205"/>
      <c r="D473" s="150"/>
      <c r="E473" s="212">
        <v>200000</v>
      </c>
      <c r="F473" s="212">
        <v>200000</v>
      </c>
      <c r="G473" s="213">
        <f t="shared" si="16"/>
        <v>100</v>
      </c>
      <c r="H473" s="200"/>
      <c r="I473" s="206"/>
      <c r="J473" s="206"/>
      <c r="K473" s="191"/>
    </row>
    <row r="474" spans="1:11" ht="126" x14ac:dyDescent="0.25">
      <c r="A474" s="139">
        <v>132</v>
      </c>
      <c r="B474" s="246" t="s">
        <v>251</v>
      </c>
      <c r="C474" s="203" t="s">
        <v>204</v>
      </c>
      <c r="D474" s="145" t="s">
        <v>16</v>
      </c>
      <c r="E474" s="195">
        <v>300</v>
      </c>
      <c r="F474" s="195">
        <v>300</v>
      </c>
      <c r="G474" s="196">
        <f t="shared" ref="G474:G508" si="17">F474/E474*100</f>
        <v>100</v>
      </c>
      <c r="H474" s="197">
        <v>100</v>
      </c>
      <c r="I474" s="164"/>
      <c r="J474" s="149" t="s">
        <v>399</v>
      </c>
      <c r="K474" s="143"/>
    </row>
    <row r="475" spans="1:11" s="155" customFormat="1" ht="19.5" x14ac:dyDescent="0.25">
      <c r="A475" s="189"/>
      <c r="B475" s="151" t="s">
        <v>19</v>
      </c>
      <c r="C475" s="205"/>
      <c r="D475" s="150"/>
      <c r="E475" s="212">
        <v>300</v>
      </c>
      <c r="F475" s="198">
        <v>300</v>
      </c>
      <c r="G475" s="213">
        <f t="shared" si="17"/>
        <v>100</v>
      </c>
      <c r="H475" s="200"/>
      <c r="I475" s="206"/>
      <c r="J475" s="206"/>
      <c r="K475" s="191"/>
    </row>
    <row r="476" spans="1:11" ht="94.5" x14ac:dyDescent="0.25">
      <c r="A476" s="139">
        <v>133</v>
      </c>
      <c r="B476" s="246" t="s">
        <v>252</v>
      </c>
      <c r="C476" s="203" t="s">
        <v>204</v>
      </c>
      <c r="D476" s="145" t="s">
        <v>16</v>
      </c>
      <c r="E476" s="195">
        <v>400</v>
      </c>
      <c r="F476" s="195">
        <v>400</v>
      </c>
      <c r="G476" s="196">
        <f t="shared" si="17"/>
        <v>100</v>
      </c>
      <c r="H476" s="197">
        <v>100</v>
      </c>
      <c r="I476" s="164"/>
      <c r="J476" s="149" t="s">
        <v>399</v>
      </c>
      <c r="K476" s="143"/>
    </row>
    <row r="477" spans="1:11" s="155" customFormat="1" ht="19.5" x14ac:dyDescent="0.25">
      <c r="A477" s="189"/>
      <c r="B477" s="151" t="s">
        <v>19</v>
      </c>
      <c r="C477" s="205"/>
      <c r="D477" s="150"/>
      <c r="E477" s="212">
        <v>400</v>
      </c>
      <c r="F477" s="198">
        <v>400</v>
      </c>
      <c r="G477" s="213">
        <f t="shared" si="17"/>
        <v>100</v>
      </c>
      <c r="H477" s="200"/>
      <c r="I477" s="206"/>
      <c r="J477" s="206"/>
      <c r="K477" s="191"/>
    </row>
    <row r="478" spans="1:11" ht="94.5" x14ac:dyDescent="0.25">
      <c r="A478" s="139">
        <v>134</v>
      </c>
      <c r="B478" s="246" t="s">
        <v>253</v>
      </c>
      <c r="C478" s="203" t="s">
        <v>204</v>
      </c>
      <c r="D478" s="145" t="s">
        <v>16</v>
      </c>
      <c r="E478" s="195">
        <v>300</v>
      </c>
      <c r="F478" s="195">
        <v>843.7</v>
      </c>
      <c r="G478" s="196">
        <f t="shared" si="17"/>
        <v>281.23333333333335</v>
      </c>
      <c r="H478" s="197">
        <v>100</v>
      </c>
      <c r="I478" s="164"/>
      <c r="J478" s="149" t="s">
        <v>399</v>
      </c>
      <c r="K478" s="143"/>
    </row>
    <row r="479" spans="1:11" s="155" customFormat="1" ht="19.5" x14ac:dyDescent="0.25">
      <c r="A479" s="189"/>
      <c r="B479" s="151" t="s">
        <v>19</v>
      </c>
      <c r="C479" s="205"/>
      <c r="D479" s="150"/>
      <c r="E479" s="212">
        <v>300</v>
      </c>
      <c r="F479" s="198">
        <v>843.7</v>
      </c>
      <c r="G479" s="213">
        <f t="shared" si="17"/>
        <v>281.23333333333335</v>
      </c>
      <c r="H479" s="200"/>
      <c r="I479" s="206"/>
      <c r="J479" s="206"/>
      <c r="K479" s="191"/>
    </row>
    <row r="480" spans="1:11" ht="63" x14ac:dyDescent="0.25">
      <c r="A480" s="139">
        <v>135</v>
      </c>
      <c r="B480" s="246" t="s">
        <v>254</v>
      </c>
      <c r="C480" s="203" t="s">
        <v>204</v>
      </c>
      <c r="D480" s="145" t="s">
        <v>16</v>
      </c>
      <c r="E480" s="195">
        <f t="shared" ref="E480:F482" si="18">E484</f>
        <v>21000</v>
      </c>
      <c r="F480" s="195">
        <f t="shared" si="18"/>
        <v>32076.82</v>
      </c>
      <c r="G480" s="196">
        <f t="shared" si="17"/>
        <v>152.74676190476191</v>
      </c>
      <c r="H480" s="197">
        <v>100</v>
      </c>
      <c r="I480" s="164"/>
      <c r="J480" s="149" t="s">
        <v>399</v>
      </c>
      <c r="K480" s="143"/>
    </row>
    <row r="481" spans="1:11" s="155" customFormat="1" ht="19.5" x14ac:dyDescent="0.25">
      <c r="A481" s="189"/>
      <c r="B481" s="151" t="s">
        <v>22</v>
      </c>
      <c r="C481" s="205"/>
      <c r="D481" s="150"/>
      <c r="E481" s="212">
        <f t="shared" si="18"/>
        <v>10000</v>
      </c>
      <c r="F481" s="212">
        <f t="shared" si="18"/>
        <v>10000</v>
      </c>
      <c r="G481" s="213">
        <f t="shared" si="17"/>
        <v>100</v>
      </c>
      <c r="H481" s="200"/>
      <c r="I481" s="206"/>
      <c r="J481" s="206"/>
      <c r="K481" s="191"/>
    </row>
    <row r="482" spans="1:11" s="155" customFormat="1" ht="19.5" x14ac:dyDescent="0.25">
      <c r="A482" s="189"/>
      <c r="B482" s="151" t="s">
        <v>19</v>
      </c>
      <c r="C482" s="205"/>
      <c r="D482" s="150"/>
      <c r="E482" s="212">
        <f t="shared" si="18"/>
        <v>11000</v>
      </c>
      <c r="F482" s="212">
        <f t="shared" si="18"/>
        <v>22076.82</v>
      </c>
      <c r="G482" s="213">
        <f t="shared" si="17"/>
        <v>200.69836363636364</v>
      </c>
      <c r="H482" s="200"/>
      <c r="I482" s="206"/>
      <c r="J482" s="206"/>
      <c r="K482" s="191"/>
    </row>
    <row r="483" spans="1:11" ht="19.5" x14ac:dyDescent="0.25">
      <c r="A483" s="139"/>
      <c r="B483" s="164" t="s">
        <v>155</v>
      </c>
      <c r="C483" s="220"/>
      <c r="D483" s="220"/>
      <c r="E483" s="214"/>
      <c r="F483" s="214"/>
      <c r="G483" s="215"/>
      <c r="H483" s="197"/>
      <c r="I483" s="164"/>
      <c r="J483" s="164"/>
      <c r="K483" s="143"/>
    </row>
    <row r="484" spans="1:11" ht="47.25" x14ac:dyDescent="0.25">
      <c r="A484" s="139"/>
      <c r="B484" s="246" t="s">
        <v>255</v>
      </c>
      <c r="C484" s="220"/>
      <c r="D484" s="220"/>
      <c r="E484" s="214">
        <f>E485+E486</f>
        <v>21000</v>
      </c>
      <c r="F484" s="214">
        <f>F485+F486</f>
        <v>32076.82</v>
      </c>
      <c r="G484" s="215">
        <f t="shared" si="17"/>
        <v>152.74676190476191</v>
      </c>
      <c r="H484" s="197"/>
      <c r="I484" s="164"/>
      <c r="J484" s="164"/>
      <c r="K484" s="143"/>
    </row>
    <row r="485" spans="1:11" s="155" customFormat="1" ht="19.5" x14ac:dyDescent="0.25">
      <c r="A485" s="189"/>
      <c r="B485" s="151" t="s">
        <v>22</v>
      </c>
      <c r="C485" s="221"/>
      <c r="D485" s="221"/>
      <c r="E485" s="212">
        <v>10000</v>
      </c>
      <c r="F485" s="212">
        <v>10000</v>
      </c>
      <c r="G485" s="213">
        <f t="shared" si="17"/>
        <v>100</v>
      </c>
      <c r="H485" s="200"/>
      <c r="I485" s="206"/>
      <c r="J485" s="206"/>
      <c r="K485" s="191"/>
    </row>
    <row r="486" spans="1:11" s="155" customFormat="1" x14ac:dyDescent="0.25">
      <c r="A486" s="189"/>
      <c r="B486" s="151" t="s">
        <v>19</v>
      </c>
      <c r="C486" s="221"/>
      <c r="D486" s="221"/>
      <c r="E486" s="212">
        <v>11000</v>
      </c>
      <c r="F486" s="212">
        <v>22076.82</v>
      </c>
      <c r="G486" s="213">
        <f t="shared" si="17"/>
        <v>200.69836363636364</v>
      </c>
      <c r="H486" s="200"/>
      <c r="I486" s="206"/>
      <c r="J486" s="211"/>
      <c r="K486" s="211"/>
    </row>
    <row r="487" spans="1:11" ht="63" x14ac:dyDescent="0.25">
      <c r="A487" s="139">
        <v>136</v>
      </c>
      <c r="B487" s="246" t="s">
        <v>256</v>
      </c>
      <c r="C487" s="203" t="s">
        <v>204</v>
      </c>
      <c r="D487" s="145" t="s">
        <v>16</v>
      </c>
      <c r="E487" s="195">
        <v>3500</v>
      </c>
      <c r="F487" s="195">
        <v>3500</v>
      </c>
      <c r="G487" s="196">
        <f t="shared" si="17"/>
        <v>100</v>
      </c>
      <c r="H487" s="197">
        <v>100</v>
      </c>
      <c r="I487" s="164"/>
      <c r="J487" s="149" t="s">
        <v>399</v>
      </c>
      <c r="K487" s="143"/>
    </row>
    <row r="488" spans="1:11" s="155" customFormat="1" ht="19.5" x14ac:dyDescent="0.25">
      <c r="A488" s="189"/>
      <c r="B488" s="151" t="s">
        <v>19</v>
      </c>
      <c r="C488" s="221"/>
      <c r="D488" s="221"/>
      <c r="E488" s="198">
        <v>3500</v>
      </c>
      <c r="F488" s="198">
        <v>3500</v>
      </c>
      <c r="G488" s="213">
        <f t="shared" si="17"/>
        <v>100</v>
      </c>
      <c r="H488" s="200"/>
      <c r="I488" s="206"/>
      <c r="J488" s="206"/>
      <c r="K488" s="191"/>
    </row>
    <row r="489" spans="1:11" ht="94.5" x14ac:dyDescent="0.25">
      <c r="A489" s="139">
        <v>137</v>
      </c>
      <c r="B489" s="246" t="s">
        <v>257</v>
      </c>
      <c r="C489" s="203" t="s">
        <v>204</v>
      </c>
      <c r="D489" s="145" t="s">
        <v>16</v>
      </c>
      <c r="E489" s="195">
        <v>700</v>
      </c>
      <c r="F489" s="195">
        <v>700</v>
      </c>
      <c r="G489" s="196">
        <f t="shared" si="17"/>
        <v>100</v>
      </c>
      <c r="H489" s="197">
        <v>100</v>
      </c>
      <c r="I489" s="164"/>
      <c r="J489" s="149" t="s">
        <v>399</v>
      </c>
      <c r="K489" s="143"/>
    </row>
    <row r="490" spans="1:11" s="155" customFormat="1" ht="19.5" x14ac:dyDescent="0.25">
      <c r="A490" s="189"/>
      <c r="B490" s="151" t="s">
        <v>19</v>
      </c>
      <c r="C490" s="221"/>
      <c r="D490" s="221"/>
      <c r="E490" s="212">
        <v>700</v>
      </c>
      <c r="F490" s="212">
        <v>700</v>
      </c>
      <c r="G490" s="213">
        <f t="shared" si="17"/>
        <v>100</v>
      </c>
      <c r="H490" s="200"/>
      <c r="I490" s="206"/>
      <c r="J490" s="206"/>
      <c r="K490" s="191"/>
    </row>
    <row r="491" spans="1:11" ht="94.5" x14ac:dyDescent="0.25">
      <c r="A491" s="139">
        <v>138</v>
      </c>
      <c r="B491" s="246" t="s">
        <v>258</v>
      </c>
      <c r="C491" s="203" t="s">
        <v>206</v>
      </c>
      <c r="D491" s="145" t="s">
        <v>16</v>
      </c>
      <c r="E491" s="195">
        <v>300</v>
      </c>
      <c r="F491" s="195">
        <v>299.70999999999998</v>
      </c>
      <c r="G491" s="196">
        <f t="shared" si="17"/>
        <v>99.903333333333322</v>
      </c>
      <c r="H491" s="197">
        <v>100</v>
      </c>
      <c r="I491" s="143"/>
      <c r="J491" s="149" t="s">
        <v>399</v>
      </c>
      <c r="K491" s="143"/>
    </row>
    <row r="492" spans="1:11" s="155" customFormat="1" ht="19.5" x14ac:dyDescent="0.25">
      <c r="A492" s="189"/>
      <c r="B492" s="151" t="s">
        <v>22</v>
      </c>
      <c r="C492" s="221"/>
      <c r="D492" s="221"/>
      <c r="E492" s="212">
        <v>300</v>
      </c>
      <c r="F492" s="198">
        <v>299.70999999999998</v>
      </c>
      <c r="G492" s="213">
        <f t="shared" si="17"/>
        <v>99.903333333333322</v>
      </c>
      <c r="H492" s="200"/>
      <c r="I492" s="191"/>
      <c r="J492" s="191"/>
      <c r="K492" s="191"/>
    </row>
    <row r="493" spans="1:11" ht="94.5" x14ac:dyDescent="0.25">
      <c r="A493" s="139">
        <v>139</v>
      </c>
      <c r="B493" s="246" t="s">
        <v>259</v>
      </c>
      <c r="C493" s="203" t="s">
        <v>206</v>
      </c>
      <c r="D493" s="145" t="s">
        <v>16</v>
      </c>
      <c r="E493" s="195">
        <v>600</v>
      </c>
      <c r="F493" s="195">
        <v>599.94000000000005</v>
      </c>
      <c r="G493" s="196">
        <f t="shared" si="17"/>
        <v>99.990000000000009</v>
      </c>
      <c r="H493" s="197">
        <v>100</v>
      </c>
      <c r="I493" s="143"/>
      <c r="J493" s="149" t="s">
        <v>399</v>
      </c>
      <c r="K493" s="143"/>
    </row>
    <row r="494" spans="1:11" s="155" customFormat="1" ht="19.5" x14ac:dyDescent="0.25">
      <c r="A494" s="189"/>
      <c r="B494" s="151" t="s">
        <v>22</v>
      </c>
      <c r="C494" s="221"/>
      <c r="D494" s="221"/>
      <c r="E494" s="212">
        <v>600</v>
      </c>
      <c r="F494" s="198">
        <v>599.94000000000005</v>
      </c>
      <c r="G494" s="213">
        <f t="shared" si="17"/>
        <v>99.990000000000009</v>
      </c>
      <c r="H494" s="200"/>
      <c r="I494" s="191"/>
      <c r="J494" s="191"/>
      <c r="K494" s="191"/>
    </row>
    <row r="495" spans="1:11" ht="78.75" x14ac:dyDescent="0.25">
      <c r="A495" s="139">
        <v>140</v>
      </c>
      <c r="B495" s="246" t="s">
        <v>260</v>
      </c>
      <c r="C495" s="203" t="s">
        <v>206</v>
      </c>
      <c r="D495" s="145" t="s">
        <v>16</v>
      </c>
      <c r="E495" s="195">
        <v>2500</v>
      </c>
      <c r="F495" s="195">
        <v>2500</v>
      </c>
      <c r="G495" s="196">
        <f t="shared" si="17"/>
        <v>100</v>
      </c>
      <c r="H495" s="197">
        <v>100</v>
      </c>
      <c r="I495" s="143"/>
      <c r="J495" s="149" t="s">
        <v>399</v>
      </c>
      <c r="K495" s="143"/>
    </row>
    <row r="496" spans="1:11" s="155" customFormat="1" ht="19.5" x14ac:dyDescent="0.25">
      <c r="A496" s="189"/>
      <c r="B496" s="151" t="s">
        <v>22</v>
      </c>
      <c r="C496" s="221"/>
      <c r="D496" s="221"/>
      <c r="E496" s="198">
        <v>2500</v>
      </c>
      <c r="F496" s="198">
        <v>2500</v>
      </c>
      <c r="G496" s="213">
        <f t="shared" si="17"/>
        <v>100</v>
      </c>
      <c r="H496" s="200"/>
      <c r="I496" s="191"/>
      <c r="J496" s="191"/>
      <c r="K496" s="191"/>
    </row>
    <row r="497" spans="1:11" ht="78.75" x14ac:dyDescent="0.25">
      <c r="A497" s="139">
        <v>141</v>
      </c>
      <c r="B497" s="246" t="s">
        <v>261</v>
      </c>
      <c r="C497" s="203" t="s">
        <v>206</v>
      </c>
      <c r="D497" s="145" t="s">
        <v>16</v>
      </c>
      <c r="E497" s="195">
        <v>1000</v>
      </c>
      <c r="F497" s="195">
        <v>971.28</v>
      </c>
      <c r="G497" s="196">
        <f t="shared" si="17"/>
        <v>97.127999999999986</v>
      </c>
      <c r="H497" s="197">
        <v>100</v>
      </c>
      <c r="I497" s="143"/>
      <c r="J497" s="149" t="s">
        <v>399</v>
      </c>
      <c r="K497" s="143"/>
    </row>
    <row r="498" spans="1:11" s="155" customFormat="1" ht="19.5" x14ac:dyDescent="0.25">
      <c r="A498" s="189"/>
      <c r="B498" s="151" t="s">
        <v>22</v>
      </c>
      <c r="C498" s="221"/>
      <c r="D498" s="221"/>
      <c r="E498" s="198">
        <v>1000</v>
      </c>
      <c r="F498" s="198">
        <v>971.28</v>
      </c>
      <c r="G498" s="213">
        <f t="shared" si="17"/>
        <v>97.127999999999986</v>
      </c>
      <c r="H498" s="200"/>
      <c r="I498" s="191"/>
      <c r="J498" s="191"/>
      <c r="K498" s="191"/>
    </row>
    <row r="499" spans="1:11" s="155" customFormat="1" ht="78.75" x14ac:dyDescent="0.25">
      <c r="A499" s="139">
        <v>142</v>
      </c>
      <c r="B499" s="246" t="s">
        <v>498</v>
      </c>
      <c r="C499" s="203" t="s">
        <v>206</v>
      </c>
      <c r="D499" s="145" t="s">
        <v>486</v>
      </c>
      <c r="E499" s="195">
        <v>400</v>
      </c>
      <c r="F499" s="195">
        <v>398.52</v>
      </c>
      <c r="G499" s="196">
        <f t="shared" si="17"/>
        <v>99.63</v>
      </c>
      <c r="H499" s="197">
        <v>100</v>
      </c>
      <c r="I499" s="191"/>
      <c r="J499" s="149" t="s">
        <v>435</v>
      </c>
      <c r="K499" s="191"/>
    </row>
    <row r="500" spans="1:11" s="155" customFormat="1" ht="19.5" x14ac:dyDescent="0.25">
      <c r="A500" s="189"/>
      <c r="B500" s="151" t="s">
        <v>22</v>
      </c>
      <c r="C500" s="221"/>
      <c r="D500" s="221"/>
      <c r="E500" s="198">
        <v>400</v>
      </c>
      <c r="F500" s="198">
        <v>398.52</v>
      </c>
      <c r="G500" s="199">
        <f t="shared" si="17"/>
        <v>99.63</v>
      </c>
      <c r="H500" s="200"/>
      <c r="I500" s="191"/>
      <c r="J500" s="191"/>
      <c r="K500" s="191"/>
    </row>
    <row r="501" spans="1:11" ht="63" x14ac:dyDescent="0.25">
      <c r="A501" s="139">
        <v>143</v>
      </c>
      <c r="B501" s="246" t="s">
        <v>262</v>
      </c>
      <c r="C501" s="203" t="s">
        <v>208</v>
      </c>
      <c r="D501" s="145" t="s">
        <v>16</v>
      </c>
      <c r="E501" s="195">
        <v>13000</v>
      </c>
      <c r="F501" s="195">
        <v>12991.1</v>
      </c>
      <c r="G501" s="196">
        <f t="shared" si="17"/>
        <v>99.931538461538466</v>
      </c>
      <c r="H501" s="197">
        <v>100</v>
      </c>
      <c r="I501" s="143"/>
      <c r="J501" s="149" t="s">
        <v>399</v>
      </c>
      <c r="K501" s="149"/>
    </row>
    <row r="502" spans="1:11" s="155" customFormat="1" ht="19.5" x14ac:dyDescent="0.25">
      <c r="A502" s="189"/>
      <c r="B502" s="151" t="s">
        <v>22</v>
      </c>
      <c r="C502" s="205"/>
      <c r="D502" s="150"/>
      <c r="E502" s="198">
        <v>13000</v>
      </c>
      <c r="F502" s="198">
        <v>12991.1</v>
      </c>
      <c r="G502" s="213">
        <f t="shared" si="17"/>
        <v>99.931538461538466</v>
      </c>
      <c r="H502" s="200"/>
      <c r="I502" s="191"/>
      <c r="J502" s="208"/>
      <c r="K502" s="191"/>
    </row>
    <row r="503" spans="1:11" ht="19.5" x14ac:dyDescent="0.25">
      <c r="A503" s="139"/>
      <c r="B503" s="159" t="s">
        <v>54</v>
      </c>
      <c r="C503" s="203"/>
      <c r="D503" s="145"/>
      <c r="E503" s="222">
        <f>E504+E505+E506</f>
        <v>405618</v>
      </c>
      <c r="F503" s="222">
        <f>F504+F505+F506</f>
        <v>506351.25</v>
      </c>
      <c r="G503" s="223">
        <f t="shared" si="17"/>
        <v>124.83451178202152</v>
      </c>
      <c r="H503" s="197"/>
      <c r="I503" s="143"/>
      <c r="J503" s="143"/>
      <c r="K503" s="143"/>
    </row>
    <row r="504" spans="1:11" s="155" customFormat="1" ht="19.5" x14ac:dyDescent="0.25">
      <c r="A504" s="189"/>
      <c r="B504" s="151" t="s">
        <v>13</v>
      </c>
      <c r="C504" s="205"/>
      <c r="D504" s="150"/>
      <c r="E504" s="212">
        <f>E372+E378+E391+E438+E446+E448+E450</f>
        <v>25918</v>
      </c>
      <c r="F504" s="212">
        <f>F372+F378+F391+F438+F446+F448+F450</f>
        <v>25901.16</v>
      </c>
      <c r="G504" s="213">
        <f t="shared" si="17"/>
        <v>99.935025850760084</v>
      </c>
      <c r="H504" s="200"/>
      <c r="I504" s="191"/>
      <c r="J504" s="191"/>
      <c r="K504" s="191"/>
    </row>
    <row r="505" spans="1:11" s="155" customFormat="1" ht="19.5" x14ac:dyDescent="0.25">
      <c r="A505" s="189"/>
      <c r="B505" s="151" t="s">
        <v>22</v>
      </c>
      <c r="C505" s="205"/>
      <c r="D505" s="150"/>
      <c r="E505" s="212">
        <f>E473+E481+E492+E494+E496+E498+E500+E502</f>
        <v>227800</v>
      </c>
      <c r="F505" s="212">
        <f>F473+F481+F492+F494+F496+F498+F500+F502</f>
        <v>227760.55</v>
      </c>
      <c r="G505" s="213">
        <f t="shared" si="17"/>
        <v>99.982682177348551</v>
      </c>
      <c r="H505" s="200"/>
      <c r="I505" s="191"/>
      <c r="J505" s="208"/>
      <c r="K505" s="208"/>
    </row>
    <row r="506" spans="1:11" s="155" customFormat="1" ht="19.5" x14ac:dyDescent="0.25">
      <c r="A506" s="189"/>
      <c r="B506" s="151" t="s">
        <v>19</v>
      </c>
      <c r="C506" s="205"/>
      <c r="D506" s="150"/>
      <c r="E506" s="212">
        <f>E343+E349+E355+E361+E366+E379+E392+E400+E406+E410+E414+E418+E422+E426+E428+E433+E440+E442+E444+E452+E454+E456+E458+E460+E462+E464+E466+E468+E470+E472+E475+E477+E479+E482+E488+E490+E424</f>
        <v>151900</v>
      </c>
      <c r="F506" s="212">
        <f>F343+F349+F355+F361+F366+F379+F392+F400+F406+F410+F414+F418+F422+F426+F428+F433+F440+F442+F444+F452+F454+F456+F458+F460+F462+F464+F466+F468+F470+F472+F475+F477+F479+F482+F488+F490+F424</f>
        <v>252689.54</v>
      </c>
      <c r="G506" s="213">
        <f t="shared" si="17"/>
        <v>166.35256089532589</v>
      </c>
      <c r="H506" s="200"/>
      <c r="I506" s="191"/>
      <c r="J506" s="191"/>
      <c r="K506" s="191"/>
    </row>
    <row r="507" spans="1:11" ht="19.5" x14ac:dyDescent="0.25">
      <c r="A507" s="139"/>
      <c r="B507" s="165" t="s">
        <v>73</v>
      </c>
      <c r="C507" s="203"/>
      <c r="D507" s="145"/>
      <c r="E507" s="222">
        <f>E508+E509+E510</f>
        <v>4888236</v>
      </c>
      <c r="F507" s="222">
        <f>F508+F509+F510</f>
        <v>4876827.79</v>
      </c>
      <c r="G507" s="223">
        <f t="shared" si="17"/>
        <v>99.766619083039359</v>
      </c>
      <c r="H507" s="197"/>
      <c r="I507" s="143"/>
      <c r="J507" s="143"/>
      <c r="K507" s="143"/>
    </row>
    <row r="508" spans="1:11" s="155" customFormat="1" ht="19.5" x14ac:dyDescent="0.25">
      <c r="A508" s="189"/>
      <c r="B508" s="166" t="s">
        <v>13</v>
      </c>
      <c r="C508" s="205"/>
      <c r="D508" s="150"/>
      <c r="E508" s="212">
        <f>E339+E504</f>
        <v>4121665</v>
      </c>
      <c r="F508" s="212">
        <f>F339+F504</f>
        <v>4030114.53</v>
      </c>
      <c r="G508" s="213">
        <f t="shared" si="17"/>
        <v>97.778798859198886</v>
      </c>
      <c r="H508" s="200"/>
      <c r="I508" s="191"/>
      <c r="J508" s="191"/>
      <c r="K508" s="191"/>
    </row>
    <row r="509" spans="1:11" s="155" customFormat="1" ht="19.5" x14ac:dyDescent="0.25">
      <c r="A509" s="189"/>
      <c r="B509" s="166" t="s">
        <v>22</v>
      </c>
      <c r="C509" s="205"/>
      <c r="D509" s="150"/>
      <c r="E509" s="212">
        <f>E340+E505</f>
        <v>614671</v>
      </c>
      <c r="F509" s="212">
        <f>F340+F505</f>
        <v>594023.72</v>
      </c>
      <c r="G509" s="213">
        <f>F509/E509*100</f>
        <v>96.640921728859837</v>
      </c>
      <c r="H509" s="200"/>
      <c r="I509" s="191"/>
      <c r="J509" s="191"/>
      <c r="K509" s="191"/>
    </row>
    <row r="510" spans="1:11" s="155" customFormat="1" ht="19.5" x14ac:dyDescent="0.25">
      <c r="A510" s="189"/>
      <c r="B510" s="166" t="s">
        <v>53</v>
      </c>
      <c r="C510" s="205"/>
      <c r="D510" s="150"/>
      <c r="E510" s="212">
        <f>E506</f>
        <v>151900</v>
      </c>
      <c r="F510" s="212">
        <f>F506</f>
        <v>252689.54</v>
      </c>
      <c r="G510" s="213">
        <f>F510/E510*100</f>
        <v>166.35256089532589</v>
      </c>
      <c r="H510" s="200"/>
      <c r="I510" s="191"/>
      <c r="J510" s="191"/>
      <c r="K510" s="191"/>
    </row>
    <row r="511" spans="1:11" ht="19.5" x14ac:dyDescent="0.25">
      <c r="A511" s="139"/>
      <c r="B511" s="246"/>
      <c r="C511" s="129"/>
      <c r="D511" s="129"/>
      <c r="E511" s="218"/>
      <c r="F511" s="218"/>
      <c r="G511" s="218"/>
      <c r="H511" s="197"/>
      <c r="I511" s="143"/>
      <c r="J511" s="143"/>
      <c r="K511" s="143"/>
    </row>
    <row r="512" spans="1:11" ht="16.5" x14ac:dyDescent="0.25">
      <c r="A512" s="655" t="s">
        <v>307</v>
      </c>
      <c r="B512" s="655"/>
      <c r="C512" s="655"/>
      <c r="D512" s="655"/>
      <c r="E512" s="655"/>
      <c r="F512" s="655"/>
      <c r="G512" s="655"/>
      <c r="H512" s="655"/>
      <c r="I512" s="655"/>
      <c r="J512" s="655"/>
      <c r="K512" s="655"/>
    </row>
    <row r="513" spans="1:11" ht="16.5" x14ac:dyDescent="0.25">
      <c r="A513" s="647" t="s">
        <v>74</v>
      </c>
      <c r="B513" s="647"/>
      <c r="C513" s="647"/>
      <c r="D513" s="647"/>
      <c r="E513" s="647"/>
      <c r="F513" s="647"/>
      <c r="G513" s="647"/>
      <c r="H513" s="647"/>
      <c r="I513" s="647"/>
      <c r="J513" s="647"/>
      <c r="K513" s="647"/>
    </row>
    <row r="514" spans="1:11" s="179" customFormat="1" ht="94.5" x14ac:dyDescent="0.25">
      <c r="A514" s="139">
        <v>144</v>
      </c>
      <c r="B514" s="246" t="s">
        <v>75</v>
      </c>
      <c r="C514" s="145" t="s">
        <v>14</v>
      </c>
      <c r="D514" s="145" t="s">
        <v>16</v>
      </c>
      <c r="E514" s="146">
        <v>45462</v>
      </c>
      <c r="F514" s="146">
        <v>45405</v>
      </c>
      <c r="G514" s="162">
        <f t="shared" ref="G514:G525" si="19">F514/E514*100</f>
        <v>99.87462056222779</v>
      </c>
      <c r="H514" s="148">
        <v>100</v>
      </c>
      <c r="I514" s="224"/>
      <c r="J514" s="149" t="s">
        <v>433</v>
      </c>
      <c r="K514" s="145"/>
    </row>
    <row r="515" spans="1:11" s="226" customFormat="1" x14ac:dyDescent="0.25">
      <c r="A515" s="189"/>
      <c r="B515" s="151" t="s">
        <v>13</v>
      </c>
      <c r="C515" s="150"/>
      <c r="D515" s="150"/>
      <c r="E515" s="152">
        <v>45462</v>
      </c>
      <c r="F515" s="152">
        <v>45405</v>
      </c>
      <c r="G515" s="170">
        <f t="shared" si="19"/>
        <v>99.87462056222779</v>
      </c>
      <c r="H515" s="154"/>
      <c r="I515" s="225"/>
      <c r="J515" s="158"/>
      <c r="K515" s="150"/>
    </row>
    <row r="516" spans="1:11" s="179" customFormat="1" ht="94.5" x14ac:dyDescent="0.25">
      <c r="A516" s="139">
        <v>145</v>
      </c>
      <c r="B516" s="246" t="s">
        <v>76</v>
      </c>
      <c r="C516" s="145" t="s">
        <v>14</v>
      </c>
      <c r="D516" s="145" t="s">
        <v>16</v>
      </c>
      <c r="E516" s="146">
        <v>15013</v>
      </c>
      <c r="F516" s="146">
        <v>15010.2</v>
      </c>
      <c r="G516" s="162">
        <f t="shared" si="19"/>
        <v>99.981349497102514</v>
      </c>
      <c r="H516" s="148">
        <v>100</v>
      </c>
      <c r="I516" s="224"/>
      <c r="J516" s="149" t="s">
        <v>433</v>
      </c>
      <c r="K516" s="145"/>
    </row>
    <row r="517" spans="1:11" s="226" customFormat="1" x14ac:dyDescent="0.25">
      <c r="A517" s="189"/>
      <c r="B517" s="151" t="s">
        <v>13</v>
      </c>
      <c r="C517" s="150"/>
      <c r="D517" s="150"/>
      <c r="E517" s="152">
        <v>15013</v>
      </c>
      <c r="F517" s="152">
        <v>15010.2</v>
      </c>
      <c r="G517" s="170">
        <f t="shared" si="19"/>
        <v>99.981349497102514</v>
      </c>
      <c r="H517" s="154"/>
      <c r="I517" s="225"/>
      <c r="J517" s="158"/>
      <c r="K517" s="204"/>
    </row>
    <row r="518" spans="1:11" s="179" customFormat="1" ht="141.75" x14ac:dyDescent="0.25">
      <c r="A518" s="139">
        <v>146</v>
      </c>
      <c r="B518" s="246" t="s">
        <v>77</v>
      </c>
      <c r="C518" s="145" t="s">
        <v>14</v>
      </c>
      <c r="D518" s="145" t="s">
        <v>16</v>
      </c>
      <c r="E518" s="146">
        <v>8000</v>
      </c>
      <c r="F518" s="146">
        <v>7999.3</v>
      </c>
      <c r="G518" s="162">
        <f t="shared" si="19"/>
        <v>99.991249999999994</v>
      </c>
      <c r="H518" s="148">
        <v>100</v>
      </c>
      <c r="I518" s="224"/>
      <c r="J518" s="149" t="s">
        <v>433</v>
      </c>
      <c r="K518" s="145"/>
    </row>
    <row r="519" spans="1:11" s="226" customFormat="1" x14ac:dyDescent="0.25">
      <c r="A519" s="189"/>
      <c r="B519" s="151" t="s">
        <v>13</v>
      </c>
      <c r="C519" s="150"/>
      <c r="D519" s="150"/>
      <c r="E519" s="152">
        <v>8000</v>
      </c>
      <c r="F519" s="152">
        <v>7999.3</v>
      </c>
      <c r="G519" s="170">
        <f t="shared" si="19"/>
        <v>99.991249999999994</v>
      </c>
      <c r="H519" s="154"/>
      <c r="I519" s="225"/>
      <c r="J519" s="225"/>
      <c r="K519" s="150"/>
    </row>
    <row r="520" spans="1:11" s="179" customFormat="1" ht="126" x14ac:dyDescent="0.25">
      <c r="A520" s="139">
        <v>147</v>
      </c>
      <c r="B520" s="246" t="s">
        <v>78</v>
      </c>
      <c r="C520" s="145" t="s">
        <v>50</v>
      </c>
      <c r="D520" s="145" t="s">
        <v>16</v>
      </c>
      <c r="E520" s="146">
        <f>E521+E522</f>
        <v>7030</v>
      </c>
      <c r="F520" s="146">
        <f>F521+F522</f>
        <v>7030</v>
      </c>
      <c r="G520" s="162">
        <f>F520/E520*100</f>
        <v>100</v>
      </c>
      <c r="H520" s="148">
        <v>100</v>
      </c>
      <c r="I520" s="224"/>
      <c r="J520" s="149" t="s">
        <v>433</v>
      </c>
      <c r="K520" s="145"/>
    </row>
    <row r="521" spans="1:11" s="155" customFormat="1" x14ac:dyDescent="0.25">
      <c r="A521" s="189"/>
      <c r="B521" s="151" t="s">
        <v>13</v>
      </c>
      <c r="C521" s="150"/>
      <c r="D521" s="150"/>
      <c r="E521" s="152">
        <v>4530</v>
      </c>
      <c r="F521" s="152">
        <v>4530</v>
      </c>
      <c r="G521" s="170">
        <f t="shared" si="19"/>
        <v>100</v>
      </c>
      <c r="H521" s="154"/>
      <c r="I521" s="225"/>
      <c r="J521" s="158"/>
      <c r="K521" s="150"/>
    </row>
    <row r="522" spans="1:11" s="155" customFormat="1" ht="31.5" x14ac:dyDescent="0.25">
      <c r="A522" s="189"/>
      <c r="B522" s="151" t="s">
        <v>139</v>
      </c>
      <c r="C522" s="150"/>
      <c r="D522" s="150"/>
      <c r="E522" s="152">
        <v>2500</v>
      </c>
      <c r="F522" s="152">
        <v>2500</v>
      </c>
      <c r="G522" s="170">
        <f t="shared" si="19"/>
        <v>100</v>
      </c>
      <c r="H522" s="154"/>
      <c r="I522" s="225"/>
      <c r="J522" s="158"/>
      <c r="K522" s="150"/>
    </row>
    <row r="523" spans="1:11" s="179" customFormat="1" x14ac:dyDescent="0.25">
      <c r="A523" s="139"/>
      <c r="B523" s="159" t="s">
        <v>54</v>
      </c>
      <c r="C523" s="145"/>
      <c r="D523" s="145"/>
      <c r="E523" s="160">
        <f>E524+E525</f>
        <v>75505</v>
      </c>
      <c r="F523" s="160">
        <f t="shared" ref="F523" si="20">F524+F525</f>
        <v>75444.5</v>
      </c>
      <c r="G523" s="169">
        <f t="shared" si="19"/>
        <v>99.919872856102245</v>
      </c>
      <c r="H523" s="148"/>
      <c r="I523" s="224"/>
      <c r="J523" s="149"/>
      <c r="K523" s="145"/>
    </row>
    <row r="524" spans="1:11" s="226" customFormat="1" x14ac:dyDescent="0.25">
      <c r="A524" s="189"/>
      <c r="B524" s="151" t="s">
        <v>13</v>
      </c>
      <c r="C524" s="150"/>
      <c r="D524" s="150"/>
      <c r="E524" s="152">
        <f>E515+E517+E519+E521</f>
        <v>73005</v>
      </c>
      <c r="F524" s="152">
        <f>F515+F517+F519+F521</f>
        <v>72944.5</v>
      </c>
      <c r="G524" s="170">
        <f t="shared" si="19"/>
        <v>99.917128963769613</v>
      </c>
      <c r="H524" s="154"/>
      <c r="I524" s="225"/>
      <c r="J524" s="158"/>
      <c r="K524" s="150"/>
    </row>
    <row r="525" spans="1:11" s="226" customFormat="1" ht="31.5" x14ac:dyDescent="0.25">
      <c r="A525" s="189"/>
      <c r="B525" s="151" t="s">
        <v>139</v>
      </c>
      <c r="C525" s="150"/>
      <c r="D525" s="150"/>
      <c r="E525" s="152">
        <f>E522</f>
        <v>2500</v>
      </c>
      <c r="F525" s="152">
        <f>F522</f>
        <v>2500</v>
      </c>
      <c r="G525" s="170">
        <f t="shared" si="19"/>
        <v>100</v>
      </c>
      <c r="H525" s="154"/>
      <c r="I525" s="225"/>
      <c r="J525" s="225"/>
      <c r="K525" s="150"/>
    </row>
    <row r="526" spans="1:11" ht="16.5" x14ac:dyDescent="0.25">
      <c r="A526" s="139"/>
      <c r="B526" s="647" t="s">
        <v>79</v>
      </c>
      <c r="C526" s="647"/>
      <c r="D526" s="647"/>
      <c r="E526" s="647"/>
      <c r="F526" s="647"/>
      <c r="G526" s="647"/>
      <c r="H526" s="647"/>
      <c r="I526" s="647"/>
      <c r="J526" s="647"/>
      <c r="K526" s="647"/>
    </row>
    <row r="527" spans="1:11" s="179" customFormat="1" ht="126" x14ac:dyDescent="0.25">
      <c r="A527" s="139">
        <v>148</v>
      </c>
      <c r="B527" s="246" t="s">
        <v>80</v>
      </c>
      <c r="C527" s="145" t="s">
        <v>14</v>
      </c>
      <c r="D527" s="145" t="s">
        <v>16</v>
      </c>
      <c r="E527" s="146">
        <v>58500</v>
      </c>
      <c r="F527" s="146">
        <v>58498.57</v>
      </c>
      <c r="G527" s="162">
        <f t="shared" ref="G527:G540" si="21">F527/E527*100</f>
        <v>99.99755555555555</v>
      </c>
      <c r="H527" s="148">
        <v>100</v>
      </c>
      <c r="I527" s="224"/>
      <c r="J527" s="149" t="s">
        <v>433</v>
      </c>
      <c r="K527" s="188"/>
    </row>
    <row r="528" spans="1:11" s="226" customFormat="1" x14ac:dyDescent="0.25">
      <c r="A528" s="189"/>
      <c r="B528" s="151" t="s">
        <v>13</v>
      </c>
      <c r="C528" s="150"/>
      <c r="D528" s="150"/>
      <c r="E528" s="152">
        <v>58500</v>
      </c>
      <c r="F528" s="152">
        <v>58498.57</v>
      </c>
      <c r="G528" s="170">
        <f t="shared" si="21"/>
        <v>99.99755555555555</v>
      </c>
      <c r="H528" s="148">
        <v>100</v>
      </c>
      <c r="I528" s="227"/>
      <c r="J528" s="158"/>
      <c r="K528" s="204"/>
    </row>
    <row r="529" spans="1:11" s="226" customFormat="1" ht="63" x14ac:dyDescent="0.25">
      <c r="A529" s="228"/>
      <c r="B529" s="229" t="s">
        <v>499</v>
      </c>
      <c r="C529" s="145" t="s">
        <v>14</v>
      </c>
      <c r="D529" s="145" t="s">
        <v>16</v>
      </c>
      <c r="E529" s="146">
        <v>13230</v>
      </c>
      <c r="F529" s="146">
        <v>13230</v>
      </c>
      <c r="G529" s="162">
        <f t="shared" si="21"/>
        <v>100</v>
      </c>
      <c r="H529" s="148">
        <v>100</v>
      </c>
      <c r="I529" s="227"/>
      <c r="J529" s="149" t="s">
        <v>433</v>
      </c>
      <c r="K529" s="204"/>
    </row>
    <row r="530" spans="1:11" s="226" customFormat="1" x14ac:dyDescent="0.25">
      <c r="A530" s="189"/>
      <c r="B530" s="151" t="s">
        <v>13</v>
      </c>
      <c r="C530" s="150"/>
      <c r="D530" s="150"/>
      <c r="E530" s="152">
        <v>13230</v>
      </c>
      <c r="F530" s="152">
        <v>13230</v>
      </c>
      <c r="G530" s="170">
        <f t="shared" si="21"/>
        <v>100</v>
      </c>
      <c r="H530" s="154"/>
      <c r="I530" s="227"/>
      <c r="J530" s="158"/>
      <c r="K530" s="204"/>
    </row>
    <row r="531" spans="1:11" s="179" customFormat="1" ht="78.75" x14ac:dyDescent="0.25">
      <c r="A531" s="139">
        <v>149</v>
      </c>
      <c r="B531" s="246" t="s">
        <v>81</v>
      </c>
      <c r="C531" s="145" t="s">
        <v>14</v>
      </c>
      <c r="D531" s="145" t="s">
        <v>16</v>
      </c>
      <c r="E531" s="230">
        <v>10350</v>
      </c>
      <c r="F531" s="230">
        <v>10300</v>
      </c>
      <c r="G531" s="162">
        <f t="shared" si="21"/>
        <v>99.516908212560381</v>
      </c>
      <c r="H531" s="148">
        <v>100</v>
      </c>
      <c r="I531" s="224"/>
      <c r="J531" s="149" t="s">
        <v>433</v>
      </c>
      <c r="K531" s="188"/>
    </row>
    <row r="532" spans="1:11" s="226" customFormat="1" x14ac:dyDescent="0.25">
      <c r="A532" s="189"/>
      <c r="B532" s="151" t="s">
        <v>13</v>
      </c>
      <c r="C532" s="150"/>
      <c r="D532" s="231"/>
      <c r="E532" s="232">
        <v>10350</v>
      </c>
      <c r="F532" s="232">
        <v>10300</v>
      </c>
      <c r="G532" s="170">
        <f t="shared" si="21"/>
        <v>99.516908212560381</v>
      </c>
      <c r="H532" s="233"/>
      <c r="I532" s="227"/>
      <c r="J532" s="158"/>
      <c r="K532" s="204"/>
    </row>
    <row r="533" spans="1:11" s="179" customFormat="1" ht="94.5" x14ac:dyDescent="0.25">
      <c r="A533" s="139">
        <v>150</v>
      </c>
      <c r="B533" s="246" t="s">
        <v>82</v>
      </c>
      <c r="C533" s="145" t="s">
        <v>14</v>
      </c>
      <c r="D533" s="145" t="s">
        <v>16</v>
      </c>
      <c r="E533" s="230">
        <v>7920</v>
      </c>
      <c r="F533" s="230">
        <v>7900</v>
      </c>
      <c r="G533" s="162">
        <f t="shared" si="21"/>
        <v>99.747474747474755</v>
      </c>
      <c r="H533" s="148">
        <v>100</v>
      </c>
      <c r="I533" s="234"/>
      <c r="J533" s="149" t="s">
        <v>433</v>
      </c>
      <c r="K533" s="188"/>
    </row>
    <row r="534" spans="1:11" s="226" customFormat="1" x14ac:dyDescent="0.25">
      <c r="A534" s="189"/>
      <c r="B534" s="151" t="s">
        <v>13</v>
      </c>
      <c r="C534" s="150"/>
      <c r="D534" s="231"/>
      <c r="E534" s="232">
        <v>7920</v>
      </c>
      <c r="F534" s="232">
        <v>7900</v>
      </c>
      <c r="G534" s="170">
        <f t="shared" si="21"/>
        <v>99.747474747474755</v>
      </c>
      <c r="H534" s="233"/>
      <c r="I534" s="235"/>
      <c r="J534" s="235"/>
      <c r="K534" s="204"/>
    </row>
    <row r="535" spans="1:11" s="179" customFormat="1" ht="110.25" x14ac:dyDescent="0.25">
      <c r="A535" s="139">
        <v>151</v>
      </c>
      <c r="B535" s="246" t="s">
        <v>83</v>
      </c>
      <c r="C535" s="145" t="s">
        <v>14</v>
      </c>
      <c r="D535" s="145" t="s">
        <v>16</v>
      </c>
      <c r="E535" s="146">
        <v>139318</v>
      </c>
      <c r="F535" s="146">
        <v>138973.79999999999</v>
      </c>
      <c r="G535" s="162">
        <f t="shared" si="21"/>
        <v>99.752939318681001</v>
      </c>
      <c r="H535" s="148">
        <v>100</v>
      </c>
      <c r="I535" s="145"/>
      <c r="J535" s="149" t="s">
        <v>433</v>
      </c>
      <c r="K535" s="188"/>
    </row>
    <row r="536" spans="1:11" s="226" customFormat="1" x14ac:dyDescent="0.25">
      <c r="A536" s="189"/>
      <c r="B536" s="151" t="s">
        <v>13</v>
      </c>
      <c r="C536" s="150"/>
      <c r="D536" s="150"/>
      <c r="E536" s="152">
        <v>139318</v>
      </c>
      <c r="F536" s="152">
        <v>138973.79999999999</v>
      </c>
      <c r="G536" s="170">
        <f t="shared" si="21"/>
        <v>99.752939318681001</v>
      </c>
      <c r="H536" s="154"/>
      <c r="I536" s="236"/>
      <c r="J536" s="237"/>
      <c r="K536" s="204"/>
    </row>
    <row r="537" spans="1:11" s="226" customFormat="1" ht="63" x14ac:dyDescent="0.25">
      <c r="A537" s="139">
        <v>152</v>
      </c>
      <c r="B537" s="246" t="s">
        <v>299</v>
      </c>
      <c r="C537" s="145" t="s">
        <v>14</v>
      </c>
      <c r="D537" s="145" t="s">
        <v>280</v>
      </c>
      <c r="E537" s="146">
        <v>19350</v>
      </c>
      <c r="F537" s="146">
        <v>19350</v>
      </c>
      <c r="G537" s="162">
        <f t="shared" si="21"/>
        <v>100</v>
      </c>
      <c r="H537" s="148">
        <v>100</v>
      </c>
      <c r="I537" s="236"/>
      <c r="J537" s="149" t="s">
        <v>433</v>
      </c>
      <c r="K537" s="204"/>
    </row>
    <row r="538" spans="1:11" s="226" customFormat="1" x14ac:dyDescent="0.25">
      <c r="A538" s="189"/>
      <c r="B538" s="151" t="s">
        <v>13</v>
      </c>
      <c r="C538" s="150"/>
      <c r="D538" s="150"/>
      <c r="E538" s="152">
        <v>19350</v>
      </c>
      <c r="F538" s="152">
        <v>19350</v>
      </c>
      <c r="G538" s="170">
        <f t="shared" si="21"/>
        <v>100</v>
      </c>
      <c r="H538" s="154"/>
      <c r="I538" s="236"/>
      <c r="J538" s="237"/>
      <c r="K538" s="204"/>
    </row>
    <row r="539" spans="1:11" s="179" customFormat="1" x14ac:dyDescent="0.25">
      <c r="A539" s="139"/>
      <c r="B539" s="159" t="s">
        <v>54</v>
      </c>
      <c r="C539" s="145"/>
      <c r="D539" s="145"/>
      <c r="E539" s="160">
        <f>E540</f>
        <v>248668</v>
      </c>
      <c r="F539" s="160">
        <f>F540</f>
        <v>248252.37</v>
      </c>
      <c r="G539" s="169">
        <f t="shared" si="21"/>
        <v>99.832857464571234</v>
      </c>
      <c r="H539" s="154"/>
      <c r="I539" s="238"/>
      <c r="J539" s="238"/>
      <c r="K539" s="188"/>
    </row>
    <row r="540" spans="1:11" s="226" customFormat="1" x14ac:dyDescent="0.25">
      <c r="A540" s="189"/>
      <c r="B540" s="151" t="s">
        <v>13</v>
      </c>
      <c r="C540" s="150"/>
      <c r="D540" s="150"/>
      <c r="E540" s="152">
        <f>E536+E534+E532+E530+E528+E538</f>
        <v>248668</v>
      </c>
      <c r="F540" s="152">
        <f>F536+F534+F532+F530+F528+F538</f>
        <v>248252.37</v>
      </c>
      <c r="G540" s="170">
        <f t="shared" si="21"/>
        <v>99.832857464571234</v>
      </c>
      <c r="H540" s="154"/>
      <c r="I540" s="239"/>
      <c r="J540" s="239"/>
      <c r="K540" s="204"/>
    </row>
    <row r="541" spans="1:11" ht="16.5" x14ac:dyDescent="0.25">
      <c r="A541" s="647" t="s">
        <v>84</v>
      </c>
      <c r="B541" s="647"/>
      <c r="C541" s="647"/>
      <c r="D541" s="647"/>
      <c r="E541" s="647"/>
      <c r="F541" s="647"/>
      <c r="G541" s="647"/>
      <c r="H541" s="647"/>
      <c r="I541" s="647"/>
      <c r="J541" s="647"/>
      <c r="K541" s="647"/>
    </row>
    <row r="542" spans="1:11" s="179" customFormat="1" ht="110.25" x14ac:dyDescent="0.25">
      <c r="A542" s="139">
        <v>153</v>
      </c>
      <c r="B542" s="246" t="s">
        <v>85</v>
      </c>
      <c r="C542" s="145" t="s">
        <v>14</v>
      </c>
      <c r="D542" s="145" t="s">
        <v>16</v>
      </c>
      <c r="E542" s="146">
        <v>6000</v>
      </c>
      <c r="F542" s="146">
        <v>6000</v>
      </c>
      <c r="G542" s="162">
        <f t="shared" ref="G542:G549" si="22">F542/E542*100</f>
        <v>100</v>
      </c>
      <c r="H542" s="148">
        <v>100</v>
      </c>
      <c r="I542" s="238"/>
      <c r="J542" s="149" t="s">
        <v>433</v>
      </c>
      <c r="K542" s="188"/>
    </row>
    <row r="543" spans="1:11" s="226" customFormat="1" x14ac:dyDescent="0.25">
      <c r="A543" s="189"/>
      <c r="B543" s="151" t="s">
        <v>13</v>
      </c>
      <c r="C543" s="150"/>
      <c r="D543" s="150"/>
      <c r="E543" s="152">
        <v>6000</v>
      </c>
      <c r="F543" s="152">
        <v>6000</v>
      </c>
      <c r="G543" s="170">
        <f t="shared" si="22"/>
        <v>100</v>
      </c>
      <c r="H543" s="154"/>
      <c r="I543" s="239"/>
      <c r="J543" s="158"/>
      <c r="K543" s="204"/>
    </row>
    <row r="544" spans="1:11" s="179" customFormat="1" ht="94.5" x14ac:dyDescent="0.25">
      <c r="A544" s="139">
        <v>154</v>
      </c>
      <c r="B544" s="246" t="s">
        <v>86</v>
      </c>
      <c r="C544" s="145" t="s">
        <v>14</v>
      </c>
      <c r="D544" s="145" t="s">
        <v>16</v>
      </c>
      <c r="E544" s="146">
        <v>157562</v>
      </c>
      <c r="F544" s="146">
        <v>157562</v>
      </c>
      <c r="G544" s="162">
        <f t="shared" si="22"/>
        <v>100</v>
      </c>
      <c r="H544" s="148">
        <v>100</v>
      </c>
      <c r="I544" s="238"/>
      <c r="J544" s="149" t="s">
        <v>433</v>
      </c>
      <c r="K544" s="188"/>
    </row>
    <row r="545" spans="1:11" s="226" customFormat="1" x14ac:dyDescent="0.25">
      <c r="A545" s="189"/>
      <c r="B545" s="151" t="s">
        <v>13</v>
      </c>
      <c r="C545" s="150"/>
      <c r="D545" s="150"/>
      <c r="E545" s="152">
        <v>157562</v>
      </c>
      <c r="F545" s="152">
        <v>157562</v>
      </c>
      <c r="G545" s="170">
        <f t="shared" si="22"/>
        <v>100</v>
      </c>
      <c r="H545" s="154"/>
      <c r="I545" s="239"/>
      <c r="J545" s="158"/>
      <c r="K545" s="204"/>
    </row>
    <row r="546" spans="1:11" s="179" customFormat="1" ht="63" x14ac:dyDescent="0.25">
      <c r="A546" s="139">
        <v>155</v>
      </c>
      <c r="B546" s="246" t="s">
        <v>87</v>
      </c>
      <c r="C546" s="145" t="s">
        <v>14</v>
      </c>
      <c r="D546" s="145" t="s">
        <v>16</v>
      </c>
      <c r="E546" s="146">
        <v>9180</v>
      </c>
      <c r="F546" s="146">
        <v>9180</v>
      </c>
      <c r="G546" s="162">
        <f t="shared" si="22"/>
        <v>100</v>
      </c>
      <c r="H546" s="148">
        <v>100</v>
      </c>
      <c r="I546" s="238"/>
      <c r="J546" s="149" t="s">
        <v>433</v>
      </c>
      <c r="K546" s="188"/>
    </row>
    <row r="547" spans="1:11" s="226" customFormat="1" x14ac:dyDescent="0.25">
      <c r="A547" s="189"/>
      <c r="B547" s="151" t="s">
        <v>13</v>
      </c>
      <c r="C547" s="150"/>
      <c r="D547" s="150"/>
      <c r="E547" s="152">
        <v>9180</v>
      </c>
      <c r="F547" s="152">
        <v>9180</v>
      </c>
      <c r="G547" s="170">
        <f t="shared" si="22"/>
        <v>100</v>
      </c>
      <c r="H547" s="154"/>
      <c r="I547" s="239"/>
      <c r="J547" s="239"/>
      <c r="K547" s="204"/>
    </row>
    <row r="548" spans="1:11" s="179" customFormat="1" x14ac:dyDescent="0.25">
      <c r="A548" s="139"/>
      <c r="B548" s="159" t="s">
        <v>54</v>
      </c>
      <c r="C548" s="145"/>
      <c r="D548" s="145"/>
      <c r="E548" s="160">
        <f>E543+E545+E547</f>
        <v>172742</v>
      </c>
      <c r="F548" s="160">
        <f>F543+F545+F547</f>
        <v>172742</v>
      </c>
      <c r="G548" s="169">
        <f t="shared" si="22"/>
        <v>100</v>
      </c>
      <c r="H548" s="148"/>
      <c r="I548" s="238"/>
      <c r="J548" s="238"/>
      <c r="K548" s="188"/>
    </row>
    <row r="549" spans="1:11" s="226" customFormat="1" x14ac:dyDescent="0.25">
      <c r="A549" s="189"/>
      <c r="B549" s="151" t="s">
        <v>13</v>
      </c>
      <c r="C549" s="150"/>
      <c r="D549" s="150"/>
      <c r="E549" s="152">
        <f>E543+E545+E547</f>
        <v>172742</v>
      </c>
      <c r="F549" s="152">
        <f>F543+F545+F547</f>
        <v>172742</v>
      </c>
      <c r="G549" s="170">
        <f t="shared" si="22"/>
        <v>100</v>
      </c>
      <c r="H549" s="154"/>
      <c r="I549" s="239"/>
      <c r="J549" s="239"/>
      <c r="K549" s="204"/>
    </row>
    <row r="550" spans="1:11" ht="19.5" x14ac:dyDescent="0.25">
      <c r="A550" s="139"/>
      <c r="B550" s="151"/>
      <c r="C550" s="141"/>
      <c r="D550" s="141"/>
      <c r="E550" s="147"/>
      <c r="F550" s="147"/>
      <c r="G550" s="147"/>
      <c r="H550" s="142"/>
      <c r="I550" s="143"/>
      <c r="J550" s="143"/>
      <c r="K550" s="143"/>
    </row>
    <row r="551" spans="1:11" ht="16.5" x14ac:dyDescent="0.25">
      <c r="A551" s="647" t="s">
        <v>88</v>
      </c>
      <c r="B551" s="647"/>
      <c r="C551" s="647"/>
      <c r="D551" s="647"/>
      <c r="E551" s="647"/>
      <c r="F551" s="647"/>
      <c r="G551" s="647"/>
      <c r="H551" s="647"/>
      <c r="I551" s="647"/>
      <c r="J551" s="647"/>
      <c r="K551" s="647"/>
    </row>
    <row r="552" spans="1:11" s="179" customFormat="1" ht="141.75" x14ac:dyDescent="0.25">
      <c r="A552" s="139">
        <v>156</v>
      </c>
      <c r="B552" s="246" t="s">
        <v>89</v>
      </c>
      <c r="C552" s="145" t="s">
        <v>14</v>
      </c>
      <c r="D552" s="145" t="s">
        <v>16</v>
      </c>
      <c r="E552" s="146">
        <v>2250</v>
      </c>
      <c r="F552" s="146">
        <v>2250</v>
      </c>
      <c r="G552" s="162">
        <f t="shared" ref="G552:G553" si="23">F552/E552*100</f>
        <v>100</v>
      </c>
      <c r="H552" s="148">
        <v>100</v>
      </c>
      <c r="I552" s="240"/>
      <c r="J552" s="149" t="s">
        <v>433</v>
      </c>
      <c r="K552" s="188"/>
    </row>
    <row r="553" spans="1:11" s="226" customFormat="1" x14ac:dyDescent="0.25">
      <c r="A553" s="189"/>
      <c r="B553" s="151" t="s">
        <v>13</v>
      </c>
      <c r="C553" s="150"/>
      <c r="D553" s="150"/>
      <c r="E553" s="152">
        <v>2250</v>
      </c>
      <c r="F553" s="152">
        <v>2250</v>
      </c>
      <c r="G553" s="170">
        <f t="shared" si="23"/>
        <v>100</v>
      </c>
      <c r="H553" s="154"/>
      <c r="I553" s="240"/>
      <c r="J553" s="158"/>
      <c r="K553" s="204"/>
    </row>
    <row r="554" spans="1:11" s="179" customFormat="1" ht="78.75" x14ac:dyDescent="0.25">
      <c r="A554" s="139">
        <v>157</v>
      </c>
      <c r="B554" s="246" t="s">
        <v>90</v>
      </c>
      <c r="C554" s="145" t="s">
        <v>14</v>
      </c>
      <c r="D554" s="145" t="s">
        <v>16</v>
      </c>
      <c r="E554" s="146">
        <v>2430</v>
      </c>
      <c r="F554" s="146">
        <v>2430</v>
      </c>
      <c r="G554" s="162">
        <f>F554/E554*100</f>
        <v>100</v>
      </c>
      <c r="H554" s="148">
        <v>100</v>
      </c>
      <c r="I554" s="241"/>
      <c r="J554" s="149" t="s">
        <v>433</v>
      </c>
      <c r="K554" s="188"/>
    </row>
    <row r="555" spans="1:11" s="226" customFormat="1" x14ac:dyDescent="0.25">
      <c r="A555" s="189"/>
      <c r="B555" s="151" t="s">
        <v>13</v>
      </c>
      <c r="C555" s="150"/>
      <c r="D555" s="150"/>
      <c r="E555" s="152">
        <v>2430</v>
      </c>
      <c r="F555" s="152">
        <v>2430</v>
      </c>
      <c r="G555" s="170">
        <f>F555/E555*100</f>
        <v>100</v>
      </c>
      <c r="H555" s="154"/>
      <c r="I555" s="242"/>
      <c r="J555" s="158"/>
      <c r="K555" s="204"/>
    </row>
    <row r="556" spans="1:11" s="179" customFormat="1" ht="94.5" x14ac:dyDescent="0.25">
      <c r="A556" s="139">
        <v>158</v>
      </c>
      <c r="B556" s="246" t="s">
        <v>91</v>
      </c>
      <c r="C556" s="145" t="s">
        <v>92</v>
      </c>
      <c r="D556" s="145" t="s">
        <v>16</v>
      </c>
      <c r="E556" s="146">
        <v>4935</v>
      </c>
      <c r="F556" s="146">
        <v>4935</v>
      </c>
      <c r="G556" s="162">
        <f t="shared" ref="G556:G561" si="24">F556/E556*100</f>
        <v>100</v>
      </c>
      <c r="H556" s="148">
        <v>100</v>
      </c>
      <c r="I556" s="241"/>
      <c r="J556" s="149" t="s">
        <v>433</v>
      </c>
      <c r="K556" s="188"/>
    </row>
    <row r="557" spans="1:11" s="226" customFormat="1" x14ac:dyDescent="0.25">
      <c r="A557" s="189"/>
      <c r="B557" s="151" t="s">
        <v>13</v>
      </c>
      <c r="C557" s="150"/>
      <c r="D557" s="150"/>
      <c r="E557" s="152">
        <v>4935</v>
      </c>
      <c r="F557" s="152">
        <v>4935</v>
      </c>
      <c r="G557" s="170">
        <f t="shared" si="24"/>
        <v>100</v>
      </c>
      <c r="H557" s="154"/>
      <c r="I557" s="242"/>
      <c r="J557" s="158"/>
      <c r="K557" s="204"/>
    </row>
    <row r="558" spans="1:11" s="179" customFormat="1" ht="94.5" x14ac:dyDescent="0.25">
      <c r="A558" s="139">
        <v>159</v>
      </c>
      <c r="B558" s="246" t="s">
        <v>93</v>
      </c>
      <c r="C558" s="145" t="s">
        <v>92</v>
      </c>
      <c r="D558" s="145" t="s">
        <v>16</v>
      </c>
      <c r="E558" s="146">
        <v>4849</v>
      </c>
      <c r="F558" s="146">
        <v>4849</v>
      </c>
      <c r="G558" s="162">
        <f t="shared" si="24"/>
        <v>100</v>
      </c>
      <c r="H558" s="148">
        <v>100</v>
      </c>
      <c r="I558" s="241"/>
      <c r="J558" s="149" t="s">
        <v>433</v>
      </c>
      <c r="K558" s="188"/>
    </row>
    <row r="559" spans="1:11" s="226" customFormat="1" x14ac:dyDescent="0.25">
      <c r="A559" s="189"/>
      <c r="B559" s="151" t="s">
        <v>13</v>
      </c>
      <c r="C559" s="150"/>
      <c r="D559" s="150"/>
      <c r="E559" s="152">
        <v>4849</v>
      </c>
      <c r="F559" s="152">
        <v>4849</v>
      </c>
      <c r="G559" s="170">
        <f t="shared" si="24"/>
        <v>100</v>
      </c>
      <c r="H559" s="154"/>
      <c r="I559" s="242"/>
      <c r="J559" s="237"/>
      <c r="K559" s="204"/>
    </row>
    <row r="560" spans="1:11" s="179" customFormat="1" x14ac:dyDescent="0.25">
      <c r="A560" s="139"/>
      <c r="B560" s="159" t="s">
        <v>54</v>
      </c>
      <c r="C560" s="145"/>
      <c r="D560" s="145"/>
      <c r="E560" s="160">
        <f>E553+E555+E557+E559</f>
        <v>14464</v>
      </c>
      <c r="F560" s="160">
        <f>F553+F555+F557+F559</f>
        <v>14464</v>
      </c>
      <c r="G560" s="169">
        <f t="shared" si="24"/>
        <v>100</v>
      </c>
      <c r="H560" s="148"/>
      <c r="I560" s="241"/>
      <c r="J560" s="243"/>
      <c r="K560" s="188"/>
    </row>
    <row r="561" spans="1:11" s="226" customFormat="1" x14ac:dyDescent="0.25">
      <c r="A561" s="189"/>
      <c r="B561" s="151" t="s">
        <v>13</v>
      </c>
      <c r="C561" s="150"/>
      <c r="D561" s="150"/>
      <c r="E561" s="152">
        <f>E553+E555+E557+E559</f>
        <v>14464</v>
      </c>
      <c r="F561" s="152">
        <f>F553+F555+F557+F559</f>
        <v>14464</v>
      </c>
      <c r="G561" s="170">
        <f t="shared" si="24"/>
        <v>100</v>
      </c>
      <c r="H561" s="154"/>
      <c r="I561" s="242"/>
      <c r="J561" s="237"/>
      <c r="K561" s="204"/>
    </row>
    <row r="562" spans="1:11" ht="16.5" x14ac:dyDescent="0.25">
      <c r="A562" s="647" t="s">
        <v>94</v>
      </c>
      <c r="B562" s="647"/>
      <c r="C562" s="647"/>
      <c r="D562" s="647"/>
      <c r="E562" s="647"/>
      <c r="F562" s="647"/>
      <c r="G562" s="647"/>
      <c r="H562" s="647"/>
      <c r="I562" s="647"/>
      <c r="J562" s="647"/>
      <c r="K562" s="647"/>
    </row>
    <row r="563" spans="1:11" s="179" customFormat="1" ht="63" x14ac:dyDescent="0.25">
      <c r="A563" s="139">
        <v>160</v>
      </c>
      <c r="B563" s="246" t="s">
        <v>95</v>
      </c>
      <c r="C563" s="145" t="s">
        <v>14</v>
      </c>
      <c r="D563" s="145" t="s">
        <v>16</v>
      </c>
      <c r="E563" s="146">
        <v>1170</v>
      </c>
      <c r="F563" s="146">
        <v>1170</v>
      </c>
      <c r="G563" s="162">
        <f t="shared" ref="G563:G572" si="25">F563/E563*100</f>
        <v>100</v>
      </c>
      <c r="H563" s="148">
        <v>100</v>
      </c>
      <c r="I563" s="145"/>
      <c r="J563" s="149" t="s">
        <v>433</v>
      </c>
      <c r="K563" s="188"/>
    </row>
    <row r="564" spans="1:11" s="226" customFormat="1" x14ac:dyDescent="0.25">
      <c r="A564" s="189"/>
      <c r="B564" s="151" t="s">
        <v>13</v>
      </c>
      <c r="C564" s="150"/>
      <c r="D564" s="150"/>
      <c r="E564" s="152">
        <v>1170</v>
      </c>
      <c r="F564" s="152">
        <v>1170</v>
      </c>
      <c r="G564" s="170">
        <f t="shared" si="25"/>
        <v>100</v>
      </c>
      <c r="H564" s="154"/>
      <c r="I564" s="244"/>
      <c r="J564" s="158"/>
      <c r="K564" s="204"/>
    </row>
    <row r="565" spans="1:11" s="179" customFormat="1" ht="110.25" x14ac:dyDescent="0.25">
      <c r="A565" s="139">
        <v>161</v>
      </c>
      <c r="B565" s="246" t="s">
        <v>96</v>
      </c>
      <c r="C565" s="145" t="s">
        <v>14</v>
      </c>
      <c r="D565" s="145" t="s">
        <v>16</v>
      </c>
      <c r="E565" s="146">
        <v>4000</v>
      </c>
      <c r="F565" s="146">
        <v>4000</v>
      </c>
      <c r="G565" s="162">
        <f t="shared" si="25"/>
        <v>100</v>
      </c>
      <c r="H565" s="148">
        <v>100</v>
      </c>
      <c r="I565" s="145"/>
      <c r="J565" s="149" t="s">
        <v>433</v>
      </c>
      <c r="K565" s="188"/>
    </row>
    <row r="566" spans="1:11" s="226" customFormat="1" x14ac:dyDescent="0.25">
      <c r="A566" s="189"/>
      <c r="B566" s="151" t="s">
        <v>13</v>
      </c>
      <c r="C566" s="150"/>
      <c r="D566" s="150"/>
      <c r="E566" s="152">
        <v>4000</v>
      </c>
      <c r="F566" s="152">
        <v>4000</v>
      </c>
      <c r="G566" s="170">
        <f t="shared" si="25"/>
        <v>100</v>
      </c>
      <c r="H566" s="154"/>
      <c r="I566" s="150"/>
      <c r="J566" s="158"/>
      <c r="K566" s="204"/>
    </row>
    <row r="567" spans="1:11" s="179" customFormat="1" ht="110.25" x14ac:dyDescent="0.25">
      <c r="A567" s="139">
        <v>162</v>
      </c>
      <c r="B567" s="246" t="s">
        <v>97</v>
      </c>
      <c r="C567" s="145" t="s">
        <v>14</v>
      </c>
      <c r="D567" s="145" t="s">
        <v>16</v>
      </c>
      <c r="E567" s="146">
        <v>7416</v>
      </c>
      <c r="F567" s="146">
        <v>7416</v>
      </c>
      <c r="G567" s="162">
        <f t="shared" si="25"/>
        <v>100</v>
      </c>
      <c r="H567" s="148">
        <v>100</v>
      </c>
      <c r="I567" s="145"/>
      <c r="J567" s="149" t="s">
        <v>433</v>
      </c>
      <c r="K567" s="188"/>
    </row>
    <row r="568" spans="1:11" s="226" customFormat="1" x14ac:dyDescent="0.25">
      <c r="A568" s="189"/>
      <c r="B568" s="151" t="s">
        <v>13</v>
      </c>
      <c r="C568" s="150"/>
      <c r="D568" s="150"/>
      <c r="E568" s="152">
        <v>7416</v>
      </c>
      <c r="F568" s="152">
        <v>7416</v>
      </c>
      <c r="G568" s="170">
        <f t="shared" si="25"/>
        <v>100</v>
      </c>
      <c r="H568" s="154"/>
      <c r="I568" s="150"/>
      <c r="J568" s="158"/>
      <c r="K568" s="204"/>
    </row>
    <row r="569" spans="1:11" s="179" customFormat="1" ht="63" x14ac:dyDescent="0.25">
      <c r="A569" s="139">
        <v>163</v>
      </c>
      <c r="B569" s="246" t="s">
        <v>98</v>
      </c>
      <c r="C569" s="145" t="s">
        <v>14</v>
      </c>
      <c r="D569" s="145" t="s">
        <v>16</v>
      </c>
      <c r="E569" s="146">
        <v>10556</v>
      </c>
      <c r="F569" s="146">
        <v>9932.24</v>
      </c>
      <c r="G569" s="162">
        <f t="shared" si="25"/>
        <v>94.090943539219396</v>
      </c>
      <c r="H569" s="148">
        <v>100</v>
      </c>
      <c r="I569" s="246"/>
      <c r="J569" s="149" t="s">
        <v>433</v>
      </c>
      <c r="K569" s="188"/>
    </row>
    <row r="570" spans="1:11" s="226" customFormat="1" x14ac:dyDescent="0.25">
      <c r="A570" s="189"/>
      <c r="B570" s="151" t="s">
        <v>13</v>
      </c>
      <c r="C570" s="150"/>
      <c r="D570" s="150"/>
      <c r="E570" s="152">
        <v>10556</v>
      </c>
      <c r="F570" s="152">
        <v>9932.24</v>
      </c>
      <c r="G570" s="170">
        <f t="shared" si="25"/>
        <v>94.090943539219396</v>
      </c>
      <c r="H570" s="154"/>
      <c r="I570" s="150"/>
      <c r="J570" s="242"/>
      <c r="K570" s="204"/>
    </row>
    <row r="571" spans="1:11" s="226" customFormat="1" ht="94.5" x14ac:dyDescent="0.25">
      <c r="A571" s="139">
        <v>164</v>
      </c>
      <c r="B571" s="246" t="s">
        <v>300</v>
      </c>
      <c r="C571" s="145" t="s">
        <v>14</v>
      </c>
      <c r="D571" s="145" t="s">
        <v>290</v>
      </c>
      <c r="E571" s="146">
        <v>238916</v>
      </c>
      <c r="F571" s="146">
        <v>238911.96</v>
      </c>
      <c r="G571" s="162">
        <f t="shared" si="25"/>
        <v>99.998309029114836</v>
      </c>
      <c r="H571" s="148">
        <v>100</v>
      </c>
      <c r="I571" s="150"/>
      <c r="J571" s="246" t="s">
        <v>380</v>
      </c>
      <c r="K571" s="204"/>
    </row>
    <row r="572" spans="1:11" s="226" customFormat="1" x14ac:dyDescent="0.25">
      <c r="A572" s="189"/>
      <c r="B572" s="151" t="s">
        <v>13</v>
      </c>
      <c r="C572" s="150"/>
      <c r="D572" s="150"/>
      <c r="E572" s="152">
        <v>238916</v>
      </c>
      <c r="F572" s="152">
        <v>238911.96</v>
      </c>
      <c r="G572" s="170">
        <f t="shared" si="25"/>
        <v>99.998309029114836</v>
      </c>
      <c r="H572" s="154"/>
      <c r="I572" s="150"/>
      <c r="J572" s="242"/>
      <c r="K572" s="204"/>
    </row>
    <row r="573" spans="1:11" s="179" customFormat="1" x14ac:dyDescent="0.25">
      <c r="A573" s="139"/>
      <c r="B573" s="159" t="s">
        <v>54</v>
      </c>
      <c r="C573" s="145"/>
      <c r="D573" s="145"/>
      <c r="E573" s="160">
        <f>E563+E565+E567+E569+E571</f>
        <v>262058</v>
      </c>
      <c r="F573" s="160">
        <f>F563+F565+F567+F569+F571</f>
        <v>261430.19999999998</v>
      </c>
      <c r="G573" s="169">
        <f>F573/E573*100</f>
        <v>99.760434712926141</v>
      </c>
      <c r="H573" s="148"/>
      <c r="I573" s="241"/>
      <c r="J573" s="241"/>
      <c r="K573" s="188"/>
    </row>
    <row r="574" spans="1:11" s="226" customFormat="1" x14ac:dyDescent="0.25">
      <c r="A574" s="189"/>
      <c r="B574" s="151" t="s">
        <v>13</v>
      </c>
      <c r="C574" s="150"/>
      <c r="D574" s="150"/>
      <c r="E574" s="152">
        <f>E564+E566+E568+E570+E572</f>
        <v>262058</v>
      </c>
      <c r="F574" s="152">
        <f>F564+F566+F568+F570+F572</f>
        <v>261430.19999999998</v>
      </c>
      <c r="G574" s="170">
        <f>F574/E574*100</f>
        <v>99.760434712926141</v>
      </c>
      <c r="H574" s="154"/>
      <c r="I574" s="242"/>
      <c r="J574" s="242"/>
      <c r="K574" s="204"/>
    </row>
    <row r="575" spans="1:11" ht="16.5" x14ac:dyDescent="0.25">
      <c r="A575" s="647" t="s">
        <v>99</v>
      </c>
      <c r="B575" s="647"/>
      <c r="C575" s="647"/>
      <c r="D575" s="647"/>
      <c r="E575" s="647"/>
      <c r="F575" s="647"/>
      <c r="G575" s="647"/>
      <c r="H575" s="647"/>
      <c r="I575" s="647"/>
      <c r="J575" s="647"/>
      <c r="K575" s="647"/>
    </row>
    <row r="576" spans="1:11" s="179" customFormat="1" ht="63" x14ac:dyDescent="0.25">
      <c r="A576" s="139">
        <v>165</v>
      </c>
      <c r="B576" s="246" t="s">
        <v>100</v>
      </c>
      <c r="C576" s="145" t="s">
        <v>50</v>
      </c>
      <c r="D576" s="145" t="s">
        <v>16</v>
      </c>
      <c r="E576" s="146">
        <v>3230</v>
      </c>
      <c r="F576" s="146">
        <v>3230</v>
      </c>
      <c r="G576" s="162">
        <f t="shared" ref="G576:G577" si="26">F576/E576*100</f>
        <v>100</v>
      </c>
      <c r="H576" s="148">
        <v>100</v>
      </c>
      <c r="I576" s="241"/>
      <c r="J576" s="149" t="s">
        <v>433</v>
      </c>
      <c r="K576" s="188"/>
    </row>
    <row r="577" spans="1:11" s="226" customFormat="1" x14ac:dyDescent="0.25">
      <c r="A577" s="189"/>
      <c r="B577" s="151" t="s">
        <v>13</v>
      </c>
      <c r="C577" s="150"/>
      <c r="D577" s="150"/>
      <c r="E577" s="152">
        <v>3230</v>
      </c>
      <c r="F577" s="152">
        <v>3230</v>
      </c>
      <c r="G577" s="170">
        <f t="shared" si="26"/>
        <v>100</v>
      </c>
      <c r="H577" s="154"/>
      <c r="I577" s="242"/>
      <c r="J577" s="237"/>
      <c r="K577" s="204"/>
    </row>
    <row r="578" spans="1:11" s="179" customFormat="1" x14ac:dyDescent="0.25">
      <c r="A578" s="139"/>
      <c r="B578" s="159" t="s">
        <v>54</v>
      </c>
      <c r="C578" s="145"/>
      <c r="D578" s="145"/>
      <c r="E578" s="160">
        <f>E576</f>
        <v>3230</v>
      </c>
      <c r="F578" s="160">
        <f t="shared" ref="F578:G579" si="27">F576</f>
        <v>3230</v>
      </c>
      <c r="G578" s="169">
        <f t="shared" si="27"/>
        <v>100</v>
      </c>
      <c r="H578" s="148"/>
      <c r="I578" s="241"/>
      <c r="J578" s="243"/>
      <c r="K578" s="188"/>
    </row>
    <row r="579" spans="1:11" s="226" customFormat="1" x14ac:dyDescent="0.25">
      <c r="A579" s="189"/>
      <c r="B579" s="151" t="s">
        <v>13</v>
      </c>
      <c r="C579" s="150"/>
      <c r="D579" s="150"/>
      <c r="E579" s="152">
        <v>3230</v>
      </c>
      <c r="F579" s="152">
        <f>F577</f>
        <v>3230</v>
      </c>
      <c r="G579" s="170">
        <f t="shared" si="27"/>
        <v>100</v>
      </c>
      <c r="H579" s="154"/>
      <c r="I579" s="242"/>
      <c r="J579" s="237"/>
      <c r="K579" s="204"/>
    </row>
    <row r="580" spans="1:11" s="179" customFormat="1" ht="16.5" x14ac:dyDescent="0.25">
      <c r="A580" s="647" t="s">
        <v>105</v>
      </c>
      <c r="B580" s="647"/>
      <c r="C580" s="647"/>
      <c r="D580" s="647"/>
      <c r="E580" s="647"/>
      <c r="F580" s="647"/>
      <c r="G580" s="647"/>
      <c r="H580" s="647"/>
      <c r="I580" s="647"/>
      <c r="J580" s="647"/>
      <c r="K580" s="647"/>
    </row>
    <row r="581" spans="1:11" s="179" customFormat="1" ht="63" x14ac:dyDescent="0.25">
      <c r="A581" s="139">
        <v>166</v>
      </c>
      <c r="B581" s="246" t="s">
        <v>106</v>
      </c>
      <c r="C581" s="145" t="s">
        <v>48</v>
      </c>
      <c r="D581" s="145" t="s">
        <v>16</v>
      </c>
      <c r="E581" s="146">
        <v>23220</v>
      </c>
      <c r="F581" s="146">
        <v>23220</v>
      </c>
      <c r="G581" s="162">
        <f t="shared" ref="G581:G584" si="28">F581/E581*100</f>
        <v>100</v>
      </c>
      <c r="H581" s="148">
        <v>100</v>
      </c>
      <c r="I581" s="246"/>
      <c r="J581" s="149" t="s">
        <v>433</v>
      </c>
      <c r="K581" s="188"/>
    </row>
    <row r="582" spans="1:11" s="226" customFormat="1" x14ac:dyDescent="0.25">
      <c r="A582" s="189"/>
      <c r="B582" s="151" t="s">
        <v>13</v>
      </c>
      <c r="C582" s="150"/>
      <c r="D582" s="150"/>
      <c r="E582" s="152">
        <v>23220</v>
      </c>
      <c r="F582" s="152">
        <v>23220</v>
      </c>
      <c r="G582" s="170">
        <f t="shared" si="28"/>
        <v>100</v>
      </c>
      <c r="H582" s="154"/>
      <c r="I582" s="151"/>
      <c r="J582" s="151"/>
      <c r="K582" s="204"/>
    </row>
    <row r="583" spans="1:11" s="179" customFormat="1" x14ac:dyDescent="0.25">
      <c r="A583" s="139"/>
      <c r="B583" s="159" t="s">
        <v>54</v>
      </c>
      <c r="C583" s="145"/>
      <c r="D583" s="145"/>
      <c r="E583" s="160">
        <f>E581</f>
        <v>23220</v>
      </c>
      <c r="F583" s="160">
        <f>F581</f>
        <v>23220</v>
      </c>
      <c r="G583" s="169">
        <f t="shared" si="28"/>
        <v>100</v>
      </c>
      <c r="H583" s="148"/>
      <c r="I583" s="246"/>
      <c r="J583" s="246"/>
      <c r="K583" s="188"/>
    </row>
    <row r="584" spans="1:11" s="226" customFormat="1" x14ac:dyDescent="0.25">
      <c r="A584" s="189"/>
      <c r="B584" s="151" t="s">
        <v>13</v>
      </c>
      <c r="C584" s="150"/>
      <c r="D584" s="150"/>
      <c r="E584" s="152">
        <f>E583</f>
        <v>23220</v>
      </c>
      <c r="F584" s="152">
        <f>F583</f>
        <v>23220</v>
      </c>
      <c r="G584" s="170">
        <f t="shared" si="28"/>
        <v>100</v>
      </c>
      <c r="H584" s="154"/>
      <c r="I584" s="151"/>
      <c r="J584" s="151"/>
      <c r="K584" s="204"/>
    </row>
    <row r="585" spans="1:11" ht="16.5" x14ac:dyDescent="0.25">
      <c r="A585" s="647" t="s">
        <v>107</v>
      </c>
      <c r="B585" s="647"/>
      <c r="C585" s="647"/>
      <c r="D585" s="647"/>
      <c r="E585" s="647"/>
      <c r="F585" s="647"/>
      <c r="G585" s="647"/>
      <c r="H585" s="647"/>
      <c r="I585" s="647"/>
      <c r="J585" s="647"/>
      <c r="K585" s="647"/>
    </row>
    <row r="586" spans="1:11" s="179" customFormat="1" ht="63" x14ac:dyDescent="0.25">
      <c r="A586" s="139">
        <v>167</v>
      </c>
      <c r="B586" s="246" t="s">
        <v>108</v>
      </c>
      <c r="C586" s="145" t="s">
        <v>50</v>
      </c>
      <c r="D586" s="145" t="s">
        <v>16</v>
      </c>
      <c r="E586" s="146">
        <f>E587+E588</f>
        <v>7430</v>
      </c>
      <c r="F586" s="146">
        <f>F587+F588</f>
        <v>7397</v>
      </c>
      <c r="G586" s="162">
        <f t="shared" ref="G586:G608" si="29">F586/E586*100</f>
        <v>99.55585464333781</v>
      </c>
      <c r="H586" s="148">
        <v>100</v>
      </c>
      <c r="I586" s="246"/>
      <c r="J586" s="246" t="s">
        <v>433</v>
      </c>
      <c r="K586" s="188"/>
    </row>
    <row r="587" spans="1:11" s="226" customFormat="1" x14ac:dyDescent="0.25">
      <c r="A587" s="189"/>
      <c r="B587" s="151" t="s">
        <v>13</v>
      </c>
      <c r="C587" s="150"/>
      <c r="D587" s="150"/>
      <c r="E587" s="152">
        <v>4930</v>
      </c>
      <c r="F587" s="152">
        <v>4897</v>
      </c>
      <c r="G587" s="170">
        <f t="shared" si="29"/>
        <v>99.330628803245432</v>
      </c>
      <c r="H587" s="154"/>
      <c r="I587" s="151"/>
      <c r="J587" s="151"/>
      <c r="K587" s="204"/>
    </row>
    <row r="588" spans="1:11" s="226" customFormat="1" ht="31.5" x14ac:dyDescent="0.25">
      <c r="A588" s="189"/>
      <c r="B588" s="151" t="s">
        <v>139</v>
      </c>
      <c r="C588" s="150"/>
      <c r="D588" s="150"/>
      <c r="E588" s="152">
        <v>2500</v>
      </c>
      <c r="F588" s="152">
        <v>2500</v>
      </c>
      <c r="G588" s="170">
        <f t="shared" si="29"/>
        <v>100</v>
      </c>
      <c r="H588" s="154"/>
      <c r="I588" s="151"/>
      <c r="J588" s="151"/>
      <c r="K588" s="204"/>
    </row>
    <row r="589" spans="1:11" s="179" customFormat="1" ht="63" x14ac:dyDescent="0.25">
      <c r="A589" s="139">
        <v>168</v>
      </c>
      <c r="B589" s="246" t="s">
        <v>109</v>
      </c>
      <c r="C589" s="145" t="s">
        <v>50</v>
      </c>
      <c r="D589" s="145" t="s">
        <v>16</v>
      </c>
      <c r="E589" s="146">
        <f>E590+E591</f>
        <v>7030</v>
      </c>
      <c r="F589" s="146">
        <f>F590+F591</f>
        <v>7030</v>
      </c>
      <c r="G589" s="162">
        <f t="shared" si="29"/>
        <v>100</v>
      </c>
      <c r="H589" s="148">
        <v>100</v>
      </c>
      <c r="I589" s="246"/>
      <c r="J589" s="246" t="s">
        <v>433</v>
      </c>
      <c r="K589" s="188"/>
    </row>
    <row r="590" spans="1:11" s="226" customFormat="1" x14ac:dyDescent="0.25">
      <c r="A590" s="189"/>
      <c r="B590" s="151" t="s">
        <v>13</v>
      </c>
      <c r="C590" s="150"/>
      <c r="D590" s="150"/>
      <c r="E590" s="152">
        <v>4530</v>
      </c>
      <c r="F590" s="152">
        <v>4530</v>
      </c>
      <c r="G590" s="170">
        <f t="shared" si="29"/>
        <v>100</v>
      </c>
      <c r="H590" s="154"/>
      <c r="I590" s="151"/>
      <c r="J590" s="151"/>
      <c r="K590" s="204"/>
    </row>
    <row r="591" spans="1:11" s="226" customFormat="1" ht="31.5" x14ac:dyDescent="0.25">
      <c r="A591" s="189"/>
      <c r="B591" s="151" t="s">
        <v>139</v>
      </c>
      <c r="C591" s="150"/>
      <c r="D591" s="150"/>
      <c r="E591" s="152">
        <v>2500</v>
      </c>
      <c r="F591" s="152">
        <v>2500</v>
      </c>
      <c r="G591" s="170">
        <f t="shared" si="29"/>
        <v>100</v>
      </c>
      <c r="H591" s="154"/>
      <c r="I591" s="151"/>
      <c r="J591" s="151"/>
      <c r="K591" s="204"/>
    </row>
    <row r="592" spans="1:11" s="179" customFormat="1" ht="94.5" x14ac:dyDescent="0.25">
      <c r="A592" s="139">
        <v>169</v>
      </c>
      <c r="B592" s="246" t="s">
        <v>110</v>
      </c>
      <c r="C592" s="145" t="s">
        <v>50</v>
      </c>
      <c r="D592" s="145" t="s">
        <v>16</v>
      </c>
      <c r="E592" s="146">
        <f>E593+E594</f>
        <v>11470</v>
      </c>
      <c r="F592" s="146">
        <f>F593+F594</f>
        <v>11470</v>
      </c>
      <c r="G592" s="162">
        <f t="shared" si="29"/>
        <v>100</v>
      </c>
      <c r="H592" s="148">
        <v>100</v>
      </c>
      <c r="I592" s="246"/>
      <c r="J592" s="246" t="s">
        <v>433</v>
      </c>
      <c r="K592" s="188"/>
    </row>
    <row r="593" spans="1:11" s="226" customFormat="1" x14ac:dyDescent="0.25">
      <c r="A593" s="189"/>
      <c r="B593" s="151" t="s">
        <v>13</v>
      </c>
      <c r="C593" s="150"/>
      <c r="D593" s="150"/>
      <c r="E593" s="152">
        <v>6470</v>
      </c>
      <c r="F593" s="152">
        <v>6470</v>
      </c>
      <c r="G593" s="170">
        <f t="shared" si="29"/>
        <v>100</v>
      </c>
      <c r="H593" s="154"/>
      <c r="I593" s="151"/>
      <c r="J593" s="151"/>
      <c r="K593" s="204"/>
    </row>
    <row r="594" spans="1:11" s="226" customFormat="1" ht="31.5" x14ac:dyDescent="0.25">
      <c r="A594" s="189"/>
      <c r="B594" s="151" t="s">
        <v>139</v>
      </c>
      <c r="C594" s="150"/>
      <c r="D594" s="150"/>
      <c r="E594" s="152">
        <v>5000</v>
      </c>
      <c r="F594" s="152">
        <v>5000</v>
      </c>
      <c r="G594" s="170">
        <f t="shared" si="29"/>
        <v>100</v>
      </c>
      <c r="H594" s="154"/>
      <c r="I594" s="151"/>
      <c r="J594" s="151"/>
      <c r="K594" s="204"/>
    </row>
    <row r="595" spans="1:11" s="179" customFormat="1" ht="63" x14ac:dyDescent="0.25">
      <c r="A595" s="139">
        <v>170</v>
      </c>
      <c r="B595" s="246" t="s">
        <v>500</v>
      </c>
      <c r="C595" s="145" t="s">
        <v>50</v>
      </c>
      <c r="D595" s="145" t="s">
        <v>16</v>
      </c>
      <c r="E595" s="146">
        <v>4400</v>
      </c>
      <c r="F595" s="146">
        <v>4400</v>
      </c>
      <c r="G595" s="162">
        <f t="shared" si="29"/>
        <v>100</v>
      </c>
      <c r="H595" s="148">
        <v>100</v>
      </c>
      <c r="I595" s="246"/>
      <c r="J595" s="246" t="s">
        <v>433</v>
      </c>
      <c r="K595" s="188"/>
    </row>
    <row r="596" spans="1:11" s="226" customFormat="1" x14ac:dyDescent="0.25">
      <c r="A596" s="189"/>
      <c r="B596" s="151" t="s">
        <v>13</v>
      </c>
      <c r="C596" s="150"/>
      <c r="D596" s="150"/>
      <c r="E596" s="152">
        <v>4400</v>
      </c>
      <c r="F596" s="152">
        <v>4400</v>
      </c>
      <c r="G596" s="170">
        <f t="shared" si="29"/>
        <v>100</v>
      </c>
      <c r="H596" s="154"/>
      <c r="I596" s="151"/>
      <c r="J596" s="151"/>
      <c r="K596" s="204"/>
    </row>
    <row r="597" spans="1:11" s="179" customFormat="1" ht="110.25" x14ac:dyDescent="0.25">
      <c r="A597" s="139">
        <v>171</v>
      </c>
      <c r="B597" s="246" t="s">
        <v>112</v>
      </c>
      <c r="C597" s="145" t="s">
        <v>50</v>
      </c>
      <c r="D597" s="145" t="s">
        <v>16</v>
      </c>
      <c r="E597" s="146">
        <f>E598+E599</f>
        <v>10340</v>
      </c>
      <c r="F597" s="146">
        <f>F598+F599</f>
        <v>10340</v>
      </c>
      <c r="G597" s="162">
        <f t="shared" si="29"/>
        <v>100</v>
      </c>
      <c r="H597" s="148">
        <v>100</v>
      </c>
      <c r="I597" s="246"/>
      <c r="J597" s="246" t="s">
        <v>433</v>
      </c>
      <c r="K597" s="188"/>
    </row>
    <row r="598" spans="1:11" s="226" customFormat="1" x14ac:dyDescent="0.25">
      <c r="A598" s="189"/>
      <c r="B598" s="151" t="s">
        <v>13</v>
      </c>
      <c r="C598" s="150"/>
      <c r="D598" s="150"/>
      <c r="E598" s="152">
        <v>5340</v>
      </c>
      <c r="F598" s="152">
        <v>5340</v>
      </c>
      <c r="G598" s="170">
        <f t="shared" si="29"/>
        <v>100</v>
      </c>
      <c r="H598" s="154"/>
      <c r="I598" s="151"/>
      <c r="J598" s="151"/>
      <c r="K598" s="204"/>
    </row>
    <row r="599" spans="1:11" s="226" customFormat="1" ht="31.5" x14ac:dyDescent="0.25">
      <c r="A599" s="189"/>
      <c r="B599" s="151" t="s">
        <v>139</v>
      </c>
      <c r="C599" s="150"/>
      <c r="D599" s="150"/>
      <c r="E599" s="152">
        <v>5000</v>
      </c>
      <c r="F599" s="152">
        <v>5000</v>
      </c>
      <c r="G599" s="170">
        <f t="shared" si="29"/>
        <v>100</v>
      </c>
      <c r="H599" s="154"/>
      <c r="I599" s="151"/>
      <c r="J599" s="151"/>
      <c r="K599" s="204"/>
    </row>
    <row r="600" spans="1:11" s="179" customFormat="1" ht="110.25" x14ac:dyDescent="0.25">
      <c r="A600" s="139">
        <v>172</v>
      </c>
      <c r="B600" s="246" t="s">
        <v>113</v>
      </c>
      <c r="C600" s="145" t="s">
        <v>50</v>
      </c>
      <c r="D600" s="145" t="s">
        <v>16</v>
      </c>
      <c r="E600" s="146">
        <v>6960</v>
      </c>
      <c r="F600" s="146">
        <v>6960</v>
      </c>
      <c r="G600" s="162">
        <f t="shared" si="29"/>
        <v>100</v>
      </c>
      <c r="H600" s="148">
        <v>100</v>
      </c>
      <c r="I600" s="246"/>
      <c r="J600" s="246" t="s">
        <v>433</v>
      </c>
      <c r="K600" s="188"/>
    </row>
    <row r="601" spans="1:11" s="226" customFormat="1" x14ac:dyDescent="0.25">
      <c r="A601" s="189"/>
      <c r="B601" s="151" t="s">
        <v>13</v>
      </c>
      <c r="C601" s="150"/>
      <c r="D601" s="150"/>
      <c r="E601" s="152">
        <v>6960</v>
      </c>
      <c r="F601" s="152">
        <v>6960</v>
      </c>
      <c r="G601" s="170">
        <f t="shared" si="29"/>
        <v>100</v>
      </c>
      <c r="H601" s="154"/>
      <c r="I601" s="151"/>
      <c r="J601" s="151"/>
      <c r="K601" s="204"/>
    </row>
    <row r="602" spans="1:11" s="226" customFormat="1" ht="94.5" x14ac:dyDescent="0.25">
      <c r="A602" s="139">
        <v>173</v>
      </c>
      <c r="B602" s="246" t="s">
        <v>501</v>
      </c>
      <c r="C602" s="145" t="s">
        <v>50</v>
      </c>
      <c r="D602" s="145">
        <v>2018</v>
      </c>
      <c r="E602" s="146">
        <v>11500</v>
      </c>
      <c r="F602" s="146">
        <v>11500</v>
      </c>
      <c r="G602" s="170">
        <f t="shared" si="29"/>
        <v>100</v>
      </c>
      <c r="H602" s="148">
        <v>100</v>
      </c>
      <c r="I602" s="151"/>
      <c r="J602" s="246" t="s">
        <v>380</v>
      </c>
      <c r="K602" s="204"/>
    </row>
    <row r="603" spans="1:11" s="226" customFormat="1" ht="31.5" x14ac:dyDescent="0.25">
      <c r="A603" s="189"/>
      <c r="B603" s="151" t="s">
        <v>139</v>
      </c>
      <c r="C603" s="150"/>
      <c r="D603" s="150"/>
      <c r="E603" s="152">
        <v>11500</v>
      </c>
      <c r="F603" s="152">
        <v>11500</v>
      </c>
      <c r="G603" s="170"/>
      <c r="H603" s="154"/>
      <c r="I603" s="151"/>
      <c r="J603" s="151"/>
      <c r="K603" s="204"/>
    </row>
    <row r="604" spans="1:11" s="226" customFormat="1" ht="94.5" x14ac:dyDescent="0.25">
      <c r="A604" s="139">
        <v>174</v>
      </c>
      <c r="B604" s="246" t="s">
        <v>301</v>
      </c>
      <c r="C604" s="145" t="s">
        <v>50</v>
      </c>
      <c r="D604" s="145" t="s">
        <v>290</v>
      </c>
      <c r="E604" s="146">
        <v>5000</v>
      </c>
      <c r="F604" s="146">
        <v>5000</v>
      </c>
      <c r="G604" s="162">
        <f t="shared" si="29"/>
        <v>100</v>
      </c>
      <c r="H604" s="148">
        <v>100</v>
      </c>
      <c r="I604" s="151"/>
      <c r="J604" s="246" t="s">
        <v>380</v>
      </c>
      <c r="K604" s="204"/>
    </row>
    <row r="605" spans="1:11" s="226" customFormat="1" ht="31.5" x14ac:dyDescent="0.25">
      <c r="A605" s="189"/>
      <c r="B605" s="151" t="s">
        <v>139</v>
      </c>
      <c r="C605" s="150"/>
      <c r="D605" s="150"/>
      <c r="E605" s="152">
        <v>5000</v>
      </c>
      <c r="F605" s="152">
        <v>5000</v>
      </c>
      <c r="G605" s="170">
        <f t="shared" si="29"/>
        <v>100</v>
      </c>
      <c r="H605" s="154"/>
      <c r="I605" s="151"/>
      <c r="J605" s="151"/>
      <c r="K605" s="204"/>
    </row>
    <row r="606" spans="1:11" s="179" customFormat="1" x14ac:dyDescent="0.25">
      <c r="A606" s="139"/>
      <c r="B606" s="159" t="s">
        <v>54</v>
      </c>
      <c r="C606" s="145"/>
      <c r="D606" s="145"/>
      <c r="E606" s="160">
        <f>E607+E608</f>
        <v>64130</v>
      </c>
      <c r="F606" s="160">
        <f>F607+F608</f>
        <v>64097</v>
      </c>
      <c r="G606" s="169">
        <f t="shared" si="29"/>
        <v>99.948542024013719</v>
      </c>
      <c r="H606" s="148"/>
      <c r="I606" s="246"/>
      <c r="J606" s="246"/>
      <c r="K606" s="188"/>
    </row>
    <row r="607" spans="1:11" s="226" customFormat="1" x14ac:dyDescent="0.25">
      <c r="A607" s="189"/>
      <c r="B607" s="151" t="s">
        <v>13</v>
      </c>
      <c r="C607" s="150"/>
      <c r="D607" s="150"/>
      <c r="E607" s="152">
        <f>E587+E590+E593+E596+E598+E601</f>
        <v>32630</v>
      </c>
      <c r="F607" s="152">
        <f>F587+F590+F593+F596+F598+F601</f>
        <v>32597</v>
      </c>
      <c r="G607" s="170">
        <f t="shared" si="29"/>
        <v>99.898866074164886</v>
      </c>
      <c r="H607" s="154"/>
      <c r="I607" s="151"/>
      <c r="J607" s="151"/>
      <c r="K607" s="204"/>
    </row>
    <row r="608" spans="1:11" s="226" customFormat="1" ht="31.5" x14ac:dyDescent="0.25">
      <c r="A608" s="189"/>
      <c r="B608" s="151" t="s">
        <v>139</v>
      </c>
      <c r="C608" s="150"/>
      <c r="D608" s="150"/>
      <c r="E608" s="152">
        <f>E588+E591+E594+E599+E603+E605</f>
        <v>31500</v>
      </c>
      <c r="F608" s="152">
        <f>F588+F591+F594+F599+F603+F605</f>
        <v>31500</v>
      </c>
      <c r="G608" s="170">
        <f t="shared" si="29"/>
        <v>100</v>
      </c>
      <c r="H608" s="154"/>
      <c r="I608" s="151"/>
      <c r="J608" s="151"/>
      <c r="K608" s="204"/>
    </row>
    <row r="609" spans="1:11" ht="19.5" x14ac:dyDescent="0.25">
      <c r="A609" s="139"/>
      <c r="B609" s="151"/>
      <c r="C609" s="141"/>
      <c r="D609" s="141"/>
      <c r="E609" s="147"/>
      <c r="F609" s="147"/>
      <c r="G609" s="147"/>
      <c r="H609" s="142"/>
      <c r="I609" s="143"/>
      <c r="J609" s="143"/>
      <c r="K609" s="143"/>
    </row>
    <row r="610" spans="1:11" ht="16.5" x14ac:dyDescent="0.25">
      <c r="A610" s="647" t="s">
        <v>114</v>
      </c>
      <c r="B610" s="647"/>
      <c r="C610" s="647"/>
      <c r="D610" s="647"/>
      <c r="E610" s="647"/>
      <c r="F610" s="647"/>
      <c r="G610" s="647"/>
      <c r="H610" s="647"/>
      <c r="I610" s="647"/>
      <c r="J610" s="647"/>
      <c r="K610" s="647"/>
    </row>
    <row r="611" spans="1:11" s="179" customFormat="1" ht="63" x14ac:dyDescent="0.25">
      <c r="A611" s="145">
        <v>175</v>
      </c>
      <c r="B611" s="246" t="s">
        <v>115</v>
      </c>
      <c r="C611" s="145" t="s">
        <v>50</v>
      </c>
      <c r="D611" s="145" t="s">
        <v>16</v>
      </c>
      <c r="E611" s="146">
        <v>2260</v>
      </c>
      <c r="F611" s="146">
        <v>2260</v>
      </c>
      <c r="G611" s="162">
        <f>F611/E611*100</f>
        <v>100</v>
      </c>
      <c r="H611" s="148">
        <v>100</v>
      </c>
      <c r="I611" s="157"/>
      <c r="J611" s="246" t="s">
        <v>433</v>
      </c>
      <c r="K611" s="145"/>
    </row>
    <row r="612" spans="1:11" s="226" customFormat="1" x14ac:dyDescent="0.25">
      <c r="A612" s="150"/>
      <c r="B612" s="151" t="s">
        <v>13</v>
      </c>
      <c r="C612" s="150"/>
      <c r="D612" s="150"/>
      <c r="E612" s="152">
        <v>2260</v>
      </c>
      <c r="F612" s="152">
        <v>2260</v>
      </c>
      <c r="G612" s="170">
        <f t="shared" ref="G612:G628" si="30">F612/E612*100</f>
        <v>100</v>
      </c>
      <c r="H612" s="154"/>
      <c r="I612" s="245"/>
      <c r="J612" s="150"/>
      <c r="K612" s="150"/>
    </row>
    <row r="613" spans="1:11" s="179" customFormat="1" ht="63" x14ac:dyDescent="0.25">
      <c r="A613" s="145">
        <v>176</v>
      </c>
      <c r="B613" s="246" t="s">
        <v>116</v>
      </c>
      <c r="C613" s="145" t="s">
        <v>50</v>
      </c>
      <c r="D613" s="145" t="s">
        <v>16</v>
      </c>
      <c r="E613" s="146">
        <v>2260</v>
      </c>
      <c r="F613" s="146">
        <v>2260</v>
      </c>
      <c r="G613" s="162">
        <f t="shared" si="30"/>
        <v>100</v>
      </c>
      <c r="H613" s="148">
        <v>100</v>
      </c>
      <c r="I613" s="157"/>
      <c r="J613" s="246" t="s">
        <v>433</v>
      </c>
      <c r="K613" s="145"/>
    </row>
    <row r="614" spans="1:11" s="226" customFormat="1" x14ac:dyDescent="0.25">
      <c r="A614" s="150"/>
      <c r="B614" s="151" t="s">
        <v>13</v>
      </c>
      <c r="C614" s="150"/>
      <c r="D614" s="150"/>
      <c r="E614" s="152">
        <v>2260</v>
      </c>
      <c r="F614" s="152">
        <v>2260</v>
      </c>
      <c r="G614" s="170">
        <f t="shared" si="30"/>
        <v>100</v>
      </c>
      <c r="H614" s="154"/>
      <c r="I614" s="245"/>
      <c r="J614" s="150"/>
      <c r="K614" s="150"/>
    </row>
    <row r="615" spans="1:11" s="179" customFormat="1" ht="78.75" x14ac:dyDescent="0.25">
      <c r="A615" s="145">
        <v>177</v>
      </c>
      <c r="B615" s="246" t="s">
        <v>117</v>
      </c>
      <c r="C615" s="145" t="s">
        <v>50</v>
      </c>
      <c r="D615" s="145" t="s">
        <v>16</v>
      </c>
      <c r="E615" s="146">
        <v>5340</v>
      </c>
      <c r="F615" s="146">
        <v>5340</v>
      </c>
      <c r="G615" s="162">
        <f t="shared" si="30"/>
        <v>100</v>
      </c>
      <c r="H615" s="148">
        <v>100</v>
      </c>
      <c r="I615" s="157"/>
      <c r="J615" s="246" t="s">
        <v>433</v>
      </c>
      <c r="K615" s="145"/>
    </row>
    <row r="616" spans="1:11" s="226" customFormat="1" x14ac:dyDescent="0.25">
      <c r="A616" s="189"/>
      <c r="B616" s="151" t="s">
        <v>13</v>
      </c>
      <c r="C616" s="150"/>
      <c r="D616" s="150"/>
      <c r="E616" s="152">
        <v>5340</v>
      </c>
      <c r="F616" s="152">
        <v>5340</v>
      </c>
      <c r="G616" s="170">
        <f t="shared" si="30"/>
        <v>100</v>
      </c>
      <c r="H616" s="154"/>
      <c r="I616" s="245"/>
      <c r="J616" s="150"/>
      <c r="K616" s="204"/>
    </row>
    <row r="617" spans="1:11" s="179" customFormat="1" ht="78.75" x14ac:dyDescent="0.25">
      <c r="A617" s="139">
        <v>178</v>
      </c>
      <c r="B617" s="246" t="s">
        <v>118</v>
      </c>
      <c r="C617" s="145" t="s">
        <v>50</v>
      </c>
      <c r="D617" s="145" t="s">
        <v>16</v>
      </c>
      <c r="E617" s="146">
        <v>2830</v>
      </c>
      <c r="F617" s="146">
        <v>2830</v>
      </c>
      <c r="G617" s="162">
        <f t="shared" si="30"/>
        <v>100</v>
      </c>
      <c r="H617" s="148">
        <v>100</v>
      </c>
      <c r="I617" s="157"/>
      <c r="J617" s="246" t="s">
        <v>433</v>
      </c>
      <c r="K617" s="188"/>
    </row>
    <row r="618" spans="1:11" s="226" customFormat="1" x14ac:dyDescent="0.25">
      <c r="A618" s="189"/>
      <c r="B618" s="151" t="s">
        <v>13</v>
      </c>
      <c r="C618" s="150"/>
      <c r="D618" s="150"/>
      <c r="E618" s="152">
        <v>2830</v>
      </c>
      <c r="F618" s="152">
        <v>2830</v>
      </c>
      <c r="G618" s="170">
        <f t="shared" si="30"/>
        <v>100</v>
      </c>
      <c r="H618" s="154"/>
      <c r="I618" s="245"/>
      <c r="J618" s="150"/>
      <c r="K618" s="204"/>
    </row>
    <row r="619" spans="1:11" s="179" customFormat="1" ht="63" x14ac:dyDescent="0.25">
      <c r="A619" s="139">
        <v>179</v>
      </c>
      <c r="B619" s="246" t="s">
        <v>119</v>
      </c>
      <c r="C619" s="145" t="s">
        <v>50</v>
      </c>
      <c r="D619" s="145" t="s">
        <v>16</v>
      </c>
      <c r="E619" s="146">
        <v>2830</v>
      </c>
      <c r="F619" s="146">
        <v>2830</v>
      </c>
      <c r="G619" s="162">
        <f t="shared" si="30"/>
        <v>100</v>
      </c>
      <c r="H619" s="148">
        <v>100</v>
      </c>
      <c r="I619" s="157"/>
      <c r="J619" s="246" t="s">
        <v>433</v>
      </c>
      <c r="K619" s="188"/>
    </row>
    <row r="620" spans="1:11" s="226" customFormat="1" x14ac:dyDescent="0.25">
      <c r="A620" s="189"/>
      <c r="B620" s="151" t="s">
        <v>13</v>
      </c>
      <c r="C620" s="150"/>
      <c r="D620" s="150"/>
      <c r="E620" s="152">
        <v>2830</v>
      </c>
      <c r="F620" s="152">
        <v>2830</v>
      </c>
      <c r="G620" s="170">
        <f t="shared" si="30"/>
        <v>100</v>
      </c>
      <c r="H620" s="154"/>
      <c r="I620" s="245"/>
      <c r="J620" s="151"/>
      <c r="K620" s="204"/>
    </row>
    <row r="621" spans="1:11" s="226" customFormat="1" ht="78.75" x14ac:dyDescent="0.25">
      <c r="A621" s="139">
        <v>180</v>
      </c>
      <c r="B621" s="246" t="s">
        <v>502</v>
      </c>
      <c r="C621" s="145" t="s">
        <v>50</v>
      </c>
      <c r="D621" s="145" t="s">
        <v>445</v>
      </c>
      <c r="E621" s="146">
        <v>2020</v>
      </c>
      <c r="F621" s="146">
        <v>2020</v>
      </c>
      <c r="G621" s="162">
        <f t="shared" si="30"/>
        <v>100</v>
      </c>
      <c r="H621" s="148">
        <v>100</v>
      </c>
      <c r="I621" s="245"/>
      <c r="J621" s="246" t="s">
        <v>433</v>
      </c>
      <c r="K621" s="204"/>
    </row>
    <row r="622" spans="1:11" s="226" customFormat="1" x14ac:dyDescent="0.25">
      <c r="A622" s="189"/>
      <c r="B622" s="151" t="s">
        <v>13</v>
      </c>
      <c r="C622" s="150"/>
      <c r="D622" s="150"/>
      <c r="E622" s="152">
        <v>2020</v>
      </c>
      <c r="F622" s="152">
        <v>2020</v>
      </c>
      <c r="G622" s="170">
        <f t="shared" si="30"/>
        <v>100</v>
      </c>
      <c r="H622" s="154"/>
      <c r="I622" s="245"/>
      <c r="J622" s="151"/>
      <c r="K622" s="204"/>
    </row>
    <row r="623" spans="1:11" s="179" customFormat="1" ht="78.75" x14ac:dyDescent="0.25">
      <c r="A623" s="139">
        <v>181</v>
      </c>
      <c r="B623" s="246" t="s">
        <v>120</v>
      </c>
      <c r="C623" s="145" t="s">
        <v>50</v>
      </c>
      <c r="D623" s="145" t="s">
        <v>16</v>
      </c>
      <c r="E623" s="146">
        <v>2260</v>
      </c>
      <c r="F623" s="146">
        <v>2260</v>
      </c>
      <c r="G623" s="162">
        <f t="shared" si="30"/>
        <v>100</v>
      </c>
      <c r="H623" s="148">
        <v>100</v>
      </c>
      <c r="I623" s="157"/>
      <c r="J623" s="246" t="s">
        <v>433</v>
      </c>
      <c r="K623" s="188"/>
    </row>
    <row r="624" spans="1:11" s="226" customFormat="1" x14ac:dyDescent="0.25">
      <c r="A624" s="189"/>
      <c r="B624" s="151" t="s">
        <v>13</v>
      </c>
      <c r="C624" s="150"/>
      <c r="D624" s="150"/>
      <c r="E624" s="152">
        <v>2260</v>
      </c>
      <c r="F624" s="152">
        <v>2260</v>
      </c>
      <c r="G624" s="170">
        <f t="shared" si="30"/>
        <v>100</v>
      </c>
      <c r="H624" s="154"/>
      <c r="I624" s="245"/>
      <c r="J624" s="245"/>
      <c r="K624" s="204"/>
    </row>
    <row r="625" spans="1:11" s="226" customFormat="1" ht="31.5" x14ac:dyDescent="0.25">
      <c r="A625" s="139">
        <v>182</v>
      </c>
      <c r="B625" s="246" t="s">
        <v>302</v>
      </c>
      <c r="C625" s="145" t="s">
        <v>50</v>
      </c>
      <c r="D625" s="145" t="s">
        <v>290</v>
      </c>
      <c r="E625" s="146">
        <v>4850</v>
      </c>
      <c r="F625" s="146">
        <v>4850</v>
      </c>
      <c r="G625" s="162">
        <f t="shared" si="30"/>
        <v>100</v>
      </c>
      <c r="H625" s="148">
        <v>100</v>
      </c>
      <c r="I625" s="245"/>
      <c r="J625" s="656" t="s">
        <v>380</v>
      </c>
      <c r="K625" s="204"/>
    </row>
    <row r="626" spans="1:11" s="226" customFormat="1" x14ac:dyDescent="0.25">
      <c r="A626" s="189"/>
      <c r="B626" s="151" t="s">
        <v>13</v>
      </c>
      <c r="C626" s="150"/>
      <c r="D626" s="150"/>
      <c r="E626" s="152">
        <v>4850</v>
      </c>
      <c r="F626" s="152">
        <v>4850</v>
      </c>
      <c r="G626" s="170">
        <f t="shared" si="30"/>
        <v>100</v>
      </c>
      <c r="H626" s="154"/>
      <c r="I626" s="245"/>
      <c r="J626" s="656"/>
      <c r="K626" s="204"/>
    </row>
    <row r="627" spans="1:11" s="179" customFormat="1" x14ac:dyDescent="0.25">
      <c r="A627" s="139"/>
      <c r="B627" s="159" t="s">
        <v>54</v>
      </c>
      <c r="C627" s="145"/>
      <c r="D627" s="145"/>
      <c r="E627" s="160">
        <f>E611+E613+E615+E617+E619+E621+E623+E625</f>
        <v>24650</v>
      </c>
      <c r="F627" s="160">
        <f>F611+F613+F615+F617+F619+F621+F623+F625</f>
        <v>24650</v>
      </c>
      <c r="G627" s="169">
        <f t="shared" si="30"/>
        <v>100</v>
      </c>
      <c r="H627" s="148"/>
      <c r="I627" s="157"/>
      <c r="J627" s="157"/>
      <c r="K627" s="188"/>
    </row>
    <row r="628" spans="1:11" s="226" customFormat="1" x14ac:dyDescent="0.25">
      <c r="A628" s="189"/>
      <c r="B628" s="151" t="s">
        <v>13</v>
      </c>
      <c r="C628" s="150"/>
      <c r="D628" s="150"/>
      <c r="E628" s="152">
        <f>E612+E614+E616+E618+E620+E622+E624+E626</f>
        <v>24650</v>
      </c>
      <c r="F628" s="152">
        <f>F612+F614+F616+F618+F620+F622+F624+F626</f>
        <v>24650</v>
      </c>
      <c r="G628" s="170">
        <f t="shared" si="30"/>
        <v>100</v>
      </c>
      <c r="H628" s="154"/>
      <c r="I628" s="245"/>
      <c r="J628" s="245"/>
      <c r="K628" s="204"/>
    </row>
    <row r="629" spans="1:11" ht="16.5" x14ac:dyDescent="0.25">
      <c r="A629" s="647" t="s">
        <v>121</v>
      </c>
      <c r="B629" s="647"/>
      <c r="C629" s="647"/>
      <c r="D629" s="647"/>
      <c r="E629" s="647"/>
      <c r="F629" s="647"/>
      <c r="G629" s="647"/>
      <c r="H629" s="647"/>
      <c r="I629" s="647"/>
      <c r="J629" s="647"/>
      <c r="K629" s="647"/>
    </row>
    <row r="630" spans="1:11" s="179" customFormat="1" ht="220.5" x14ac:dyDescent="0.25">
      <c r="A630" s="139">
        <v>183</v>
      </c>
      <c r="B630" s="246" t="s">
        <v>122</v>
      </c>
      <c r="C630" s="145" t="s">
        <v>50</v>
      </c>
      <c r="D630" s="145" t="s">
        <v>16</v>
      </c>
      <c r="E630" s="146">
        <v>14100</v>
      </c>
      <c r="F630" s="146">
        <v>14100</v>
      </c>
      <c r="G630" s="162">
        <f>F630/E630*100</f>
        <v>100</v>
      </c>
      <c r="H630" s="148">
        <v>100</v>
      </c>
      <c r="I630" s="157"/>
      <c r="J630" s="246" t="s">
        <v>433</v>
      </c>
      <c r="K630" s="188"/>
    </row>
    <row r="631" spans="1:11" s="226" customFormat="1" x14ac:dyDescent="0.25">
      <c r="A631" s="189"/>
      <c r="B631" s="151" t="s">
        <v>13</v>
      </c>
      <c r="C631" s="150"/>
      <c r="D631" s="150"/>
      <c r="E631" s="152">
        <v>14100</v>
      </c>
      <c r="F631" s="152">
        <v>14100</v>
      </c>
      <c r="G631" s="170">
        <f>F631/E631*100</f>
        <v>100</v>
      </c>
      <c r="H631" s="184"/>
      <c r="I631" s="245"/>
      <c r="J631" s="245"/>
      <c r="K631" s="204"/>
    </row>
    <row r="632" spans="1:11" s="179" customFormat="1" x14ac:dyDescent="0.25">
      <c r="A632" s="139"/>
      <c r="B632" s="159" t="s">
        <v>54</v>
      </c>
      <c r="C632" s="145"/>
      <c r="D632" s="145"/>
      <c r="E632" s="160">
        <f>E630</f>
        <v>14100</v>
      </c>
      <c r="F632" s="160">
        <f>F630</f>
        <v>14100</v>
      </c>
      <c r="G632" s="169">
        <f t="shared" ref="G632:G633" si="31">F632/E632*100</f>
        <v>100</v>
      </c>
      <c r="H632" s="247"/>
      <c r="I632" s="157"/>
      <c r="J632" s="157"/>
      <c r="K632" s="188"/>
    </row>
    <row r="633" spans="1:11" s="226" customFormat="1" x14ac:dyDescent="0.25">
      <c r="A633" s="189"/>
      <c r="B633" s="151" t="s">
        <v>13</v>
      </c>
      <c r="C633" s="150"/>
      <c r="D633" s="150"/>
      <c r="E633" s="152">
        <v>14100</v>
      </c>
      <c r="F633" s="152">
        <f>F631</f>
        <v>14100</v>
      </c>
      <c r="G633" s="244">
        <f t="shared" si="31"/>
        <v>100</v>
      </c>
      <c r="H633" s="184"/>
      <c r="I633" s="245"/>
      <c r="J633" s="245"/>
      <c r="K633" s="204"/>
    </row>
    <row r="634" spans="1:11" ht="16.5" x14ac:dyDescent="0.25">
      <c r="A634" s="647" t="s">
        <v>123</v>
      </c>
      <c r="B634" s="647"/>
      <c r="C634" s="647"/>
      <c r="D634" s="647"/>
      <c r="E634" s="647"/>
      <c r="F634" s="647"/>
      <c r="G634" s="647"/>
      <c r="H634" s="647"/>
      <c r="I634" s="647"/>
      <c r="J634" s="647"/>
      <c r="K634" s="647"/>
    </row>
    <row r="635" spans="1:11" s="179" customFormat="1" ht="94.5" x14ac:dyDescent="0.25">
      <c r="A635" s="139">
        <v>184</v>
      </c>
      <c r="B635" s="246" t="s">
        <v>124</v>
      </c>
      <c r="C635" s="145" t="s">
        <v>14</v>
      </c>
      <c r="D635" s="145" t="s">
        <v>16</v>
      </c>
      <c r="E635" s="146">
        <v>1187800</v>
      </c>
      <c r="F635" s="146">
        <v>944269.3</v>
      </c>
      <c r="G635" s="162">
        <f>F635/E635*100</f>
        <v>79.49733120053881</v>
      </c>
      <c r="H635" s="148">
        <v>100</v>
      </c>
      <c r="I635" s="241"/>
      <c r="J635" s="246" t="s">
        <v>433</v>
      </c>
      <c r="K635" s="188"/>
    </row>
    <row r="636" spans="1:11" s="226" customFormat="1" x14ac:dyDescent="0.25">
      <c r="A636" s="189"/>
      <c r="B636" s="151" t="s">
        <v>19</v>
      </c>
      <c r="C636" s="150"/>
      <c r="D636" s="150"/>
      <c r="E636" s="152">
        <v>1187800</v>
      </c>
      <c r="F636" s="152">
        <v>944269.3</v>
      </c>
      <c r="G636" s="170">
        <f>F636/E636*100</f>
        <v>79.49733120053881</v>
      </c>
      <c r="H636" s="154"/>
      <c r="I636" s="242"/>
      <c r="J636" s="151"/>
      <c r="K636" s="204"/>
    </row>
    <row r="637" spans="1:11" s="179" customFormat="1" ht="110.25" x14ac:dyDescent="0.25">
      <c r="A637" s="139">
        <v>185</v>
      </c>
      <c r="B637" s="246" t="s">
        <v>125</v>
      </c>
      <c r="C637" s="145" t="s">
        <v>14</v>
      </c>
      <c r="D637" s="145" t="s">
        <v>16</v>
      </c>
      <c r="E637" s="146">
        <v>598600</v>
      </c>
      <c r="F637" s="146">
        <v>855864.84</v>
      </c>
      <c r="G637" s="162">
        <f t="shared" ref="G637:G644" si="32">F637/E637*100</f>
        <v>142.97775476110925</v>
      </c>
      <c r="H637" s="148">
        <v>100</v>
      </c>
      <c r="I637" s="241"/>
      <c r="J637" s="246" t="s">
        <v>433</v>
      </c>
      <c r="K637" s="188"/>
    </row>
    <row r="638" spans="1:11" s="226" customFormat="1" x14ac:dyDescent="0.25">
      <c r="A638" s="189"/>
      <c r="B638" s="151" t="s">
        <v>19</v>
      </c>
      <c r="C638" s="150"/>
      <c r="D638" s="150"/>
      <c r="E638" s="152">
        <v>598600</v>
      </c>
      <c r="F638" s="152">
        <v>855864.84</v>
      </c>
      <c r="G638" s="170">
        <f t="shared" si="32"/>
        <v>142.97775476110925</v>
      </c>
      <c r="H638" s="154"/>
      <c r="I638" s="242"/>
      <c r="J638" s="151"/>
      <c r="K638" s="204"/>
    </row>
    <row r="639" spans="1:11" s="179" customFormat="1" ht="78.75" x14ac:dyDescent="0.25">
      <c r="A639" s="139">
        <v>186</v>
      </c>
      <c r="B639" s="246" t="s">
        <v>126</v>
      </c>
      <c r="C639" s="145" t="s">
        <v>14</v>
      </c>
      <c r="D639" s="145" t="s">
        <v>16</v>
      </c>
      <c r="E639" s="146">
        <v>471000</v>
      </c>
      <c r="F639" s="146">
        <v>635266.93999999994</v>
      </c>
      <c r="G639" s="162">
        <f t="shared" si="32"/>
        <v>134.87620806794055</v>
      </c>
      <c r="H639" s="148">
        <v>100</v>
      </c>
      <c r="I639" s="241"/>
      <c r="J639" s="246" t="s">
        <v>433</v>
      </c>
      <c r="K639" s="188"/>
    </row>
    <row r="640" spans="1:11" s="226" customFormat="1" x14ac:dyDescent="0.25">
      <c r="A640" s="189"/>
      <c r="B640" s="151" t="s">
        <v>19</v>
      </c>
      <c r="C640" s="150"/>
      <c r="D640" s="150"/>
      <c r="E640" s="152">
        <v>471000</v>
      </c>
      <c r="F640" s="152">
        <v>635266.93999999994</v>
      </c>
      <c r="G640" s="170">
        <f t="shared" si="32"/>
        <v>134.87620806794055</v>
      </c>
      <c r="H640" s="154"/>
      <c r="I640" s="242"/>
      <c r="J640" s="151"/>
      <c r="K640" s="204"/>
    </row>
    <row r="641" spans="1:11" s="179" customFormat="1" ht="78.75" x14ac:dyDescent="0.25">
      <c r="A641" s="139">
        <v>187</v>
      </c>
      <c r="B641" s="246" t="s">
        <v>503</v>
      </c>
      <c r="C641" s="145" t="s">
        <v>14</v>
      </c>
      <c r="D641" s="145" t="s">
        <v>16</v>
      </c>
      <c r="E641" s="146">
        <v>41800</v>
      </c>
      <c r="F641" s="146">
        <v>62246.81</v>
      </c>
      <c r="G641" s="162">
        <f t="shared" si="32"/>
        <v>148.91581339712917</v>
      </c>
      <c r="H641" s="148">
        <v>100</v>
      </c>
      <c r="I641" s="241"/>
      <c r="J641" s="246" t="s">
        <v>433</v>
      </c>
      <c r="K641" s="188"/>
    </row>
    <row r="642" spans="1:11" s="226" customFormat="1" x14ac:dyDescent="0.25">
      <c r="A642" s="189"/>
      <c r="B642" s="151" t="s">
        <v>19</v>
      </c>
      <c r="C642" s="150"/>
      <c r="D642" s="150"/>
      <c r="E642" s="152">
        <v>41800</v>
      </c>
      <c r="F642" s="152">
        <v>62246.81</v>
      </c>
      <c r="G642" s="170">
        <f t="shared" si="32"/>
        <v>148.91581339712917</v>
      </c>
      <c r="H642" s="154"/>
      <c r="I642" s="242"/>
      <c r="J642" s="237"/>
      <c r="K642" s="204"/>
    </row>
    <row r="643" spans="1:11" s="179" customFormat="1" x14ac:dyDescent="0.25">
      <c r="A643" s="139"/>
      <c r="B643" s="159" t="s">
        <v>54</v>
      </c>
      <c r="C643" s="145"/>
      <c r="D643" s="145"/>
      <c r="E643" s="160">
        <f>E635+E637+E639+E641</f>
        <v>2299200</v>
      </c>
      <c r="F643" s="160">
        <f>F635+F637+F639+F641</f>
        <v>2497647.89</v>
      </c>
      <c r="G643" s="169">
        <f t="shared" si="32"/>
        <v>108.63117127696592</v>
      </c>
      <c r="H643" s="148"/>
      <c r="I643" s="241"/>
      <c r="J643" s="243"/>
      <c r="K643" s="188"/>
    </row>
    <row r="644" spans="1:11" s="226" customFormat="1" x14ac:dyDescent="0.25">
      <c r="A644" s="189"/>
      <c r="B644" s="151" t="s">
        <v>19</v>
      </c>
      <c r="C644" s="150"/>
      <c r="D644" s="150"/>
      <c r="E644" s="152">
        <f>E636+E638+E640+E642</f>
        <v>2299200</v>
      </c>
      <c r="F644" s="152">
        <f>F636+F638+F640+F642</f>
        <v>2497647.89</v>
      </c>
      <c r="G644" s="170">
        <f t="shared" si="32"/>
        <v>108.63117127696592</v>
      </c>
      <c r="H644" s="154"/>
      <c r="I644" s="242"/>
      <c r="J644" s="237"/>
      <c r="K644" s="204"/>
    </row>
    <row r="645" spans="1:11" ht="16.5" x14ac:dyDescent="0.25">
      <c r="A645" s="647" t="s">
        <v>127</v>
      </c>
      <c r="B645" s="647"/>
      <c r="C645" s="647"/>
      <c r="D645" s="647"/>
      <c r="E645" s="647"/>
      <c r="F645" s="647"/>
      <c r="G645" s="647"/>
      <c r="H645" s="647"/>
      <c r="I645" s="647"/>
      <c r="J645" s="647"/>
      <c r="K645" s="647"/>
    </row>
    <row r="646" spans="1:11" s="179" customFormat="1" ht="126" x14ac:dyDescent="0.25">
      <c r="A646" s="139">
        <v>188</v>
      </c>
      <c r="B646" s="246" t="s">
        <v>128</v>
      </c>
      <c r="C646" s="145" t="s">
        <v>14</v>
      </c>
      <c r="D646" s="145" t="s">
        <v>16</v>
      </c>
      <c r="E646" s="146">
        <v>14670</v>
      </c>
      <c r="F646" s="146">
        <v>14670</v>
      </c>
      <c r="G646" s="162">
        <f>F646/E646*100</f>
        <v>100</v>
      </c>
      <c r="H646" s="148">
        <v>100</v>
      </c>
      <c r="I646" s="243"/>
      <c r="J646" s="246" t="s">
        <v>433</v>
      </c>
      <c r="K646" s="188"/>
    </row>
    <row r="647" spans="1:11" s="226" customFormat="1" x14ac:dyDescent="0.25">
      <c r="A647" s="189"/>
      <c r="B647" s="151" t="s">
        <v>13</v>
      </c>
      <c r="C647" s="150"/>
      <c r="D647" s="150"/>
      <c r="E647" s="152">
        <v>14670</v>
      </c>
      <c r="F647" s="152">
        <v>14670</v>
      </c>
      <c r="G647" s="170">
        <f t="shared" ref="G647" si="33">F647/E647*100</f>
        <v>100</v>
      </c>
      <c r="H647" s="154"/>
      <c r="I647" s="237"/>
      <c r="J647" s="151"/>
      <c r="K647" s="204"/>
    </row>
    <row r="648" spans="1:11" s="179" customFormat="1" ht="173.25" x14ac:dyDescent="0.25">
      <c r="A648" s="139">
        <v>189</v>
      </c>
      <c r="B648" s="246" t="s">
        <v>129</v>
      </c>
      <c r="C648" s="145" t="s">
        <v>14</v>
      </c>
      <c r="D648" s="145" t="s">
        <v>16</v>
      </c>
      <c r="E648" s="146">
        <f>SUM(E649:E653)</f>
        <v>35730</v>
      </c>
      <c r="F648" s="146">
        <f>SUM(F649:F653)</f>
        <v>35730</v>
      </c>
      <c r="G648" s="162">
        <f>F648/E648*100</f>
        <v>100</v>
      </c>
      <c r="H648" s="148">
        <v>100</v>
      </c>
      <c r="I648" s="243"/>
      <c r="J648" s="246" t="s">
        <v>433</v>
      </c>
      <c r="K648" s="188"/>
    </row>
    <row r="649" spans="1:11" s="179" customFormat="1" x14ac:dyDescent="0.25">
      <c r="A649" s="139"/>
      <c r="B649" s="246" t="s">
        <v>130</v>
      </c>
      <c r="C649" s="145"/>
      <c r="D649" s="145"/>
      <c r="E649" s="146">
        <v>5310</v>
      </c>
      <c r="F649" s="146">
        <v>5310</v>
      </c>
      <c r="G649" s="162">
        <f t="shared" ref="G649:G668" si="34">F649/E649*100</f>
        <v>100</v>
      </c>
      <c r="H649" s="148"/>
      <c r="I649" s="243"/>
      <c r="J649" s="246"/>
      <c r="K649" s="188"/>
    </row>
    <row r="650" spans="1:11" s="179" customFormat="1" x14ac:dyDescent="0.25">
      <c r="A650" s="139"/>
      <c r="B650" s="246" t="s">
        <v>131</v>
      </c>
      <c r="C650" s="145"/>
      <c r="D650" s="145"/>
      <c r="E650" s="146">
        <v>5310</v>
      </c>
      <c r="F650" s="146">
        <v>5310</v>
      </c>
      <c r="G650" s="162">
        <f t="shared" si="34"/>
        <v>100</v>
      </c>
      <c r="H650" s="148"/>
      <c r="I650" s="243"/>
      <c r="J650" s="246"/>
      <c r="K650" s="188"/>
    </row>
    <row r="651" spans="1:11" s="179" customFormat="1" x14ac:dyDescent="0.25">
      <c r="A651" s="139"/>
      <c r="B651" s="246" t="s">
        <v>132</v>
      </c>
      <c r="C651" s="145"/>
      <c r="D651" s="145"/>
      <c r="E651" s="146">
        <v>5310</v>
      </c>
      <c r="F651" s="146">
        <v>5310</v>
      </c>
      <c r="G651" s="162">
        <f t="shared" si="34"/>
        <v>100</v>
      </c>
      <c r="H651" s="148"/>
      <c r="I651" s="243"/>
      <c r="J651" s="246"/>
      <c r="K651" s="188"/>
    </row>
    <row r="652" spans="1:11" s="179" customFormat="1" x14ac:dyDescent="0.25">
      <c r="A652" s="139"/>
      <c r="B652" s="246" t="s">
        <v>133</v>
      </c>
      <c r="C652" s="145"/>
      <c r="D652" s="145"/>
      <c r="E652" s="146">
        <v>14490</v>
      </c>
      <c r="F652" s="146">
        <v>14490</v>
      </c>
      <c r="G652" s="162">
        <f t="shared" si="34"/>
        <v>100</v>
      </c>
      <c r="H652" s="148"/>
      <c r="I652" s="243"/>
      <c r="J652" s="246"/>
      <c r="K652" s="188"/>
    </row>
    <row r="653" spans="1:11" s="179" customFormat="1" x14ac:dyDescent="0.25">
      <c r="A653" s="139"/>
      <c r="B653" s="246" t="s">
        <v>134</v>
      </c>
      <c r="C653" s="145"/>
      <c r="D653" s="145"/>
      <c r="E653" s="146">
        <v>5310</v>
      </c>
      <c r="F653" s="146">
        <v>5310</v>
      </c>
      <c r="G653" s="162">
        <f t="shared" si="34"/>
        <v>100</v>
      </c>
      <c r="H653" s="148"/>
      <c r="I653" s="243"/>
      <c r="J653" s="246"/>
      <c r="K653" s="188"/>
    </row>
    <row r="654" spans="1:11" s="226" customFormat="1" x14ac:dyDescent="0.25">
      <c r="A654" s="189"/>
      <c r="B654" s="151" t="s">
        <v>13</v>
      </c>
      <c r="C654" s="150"/>
      <c r="D654" s="150"/>
      <c r="E654" s="152">
        <f>E648</f>
        <v>35730</v>
      </c>
      <c r="F654" s="152">
        <f t="shared" ref="F654" si="35">F648</f>
        <v>35730</v>
      </c>
      <c r="G654" s="170">
        <f t="shared" si="34"/>
        <v>100</v>
      </c>
      <c r="H654" s="154"/>
      <c r="I654" s="237"/>
      <c r="J654" s="151"/>
      <c r="K654" s="204"/>
    </row>
    <row r="655" spans="1:11" s="179" customFormat="1" ht="78.75" x14ac:dyDescent="0.25">
      <c r="A655" s="139">
        <v>190</v>
      </c>
      <c r="B655" s="246" t="s">
        <v>272</v>
      </c>
      <c r="C655" s="145" t="s">
        <v>14</v>
      </c>
      <c r="D655" s="145" t="s">
        <v>16</v>
      </c>
      <c r="E655" s="146">
        <v>8640</v>
      </c>
      <c r="F655" s="146">
        <v>8640</v>
      </c>
      <c r="G655" s="162">
        <f t="shared" si="34"/>
        <v>100</v>
      </c>
      <c r="H655" s="148">
        <v>100</v>
      </c>
      <c r="I655" s="243"/>
      <c r="J655" s="246" t="s">
        <v>433</v>
      </c>
      <c r="K655" s="188"/>
    </row>
    <row r="656" spans="1:11" s="226" customFormat="1" x14ac:dyDescent="0.25">
      <c r="A656" s="189"/>
      <c r="B656" s="151" t="s">
        <v>13</v>
      </c>
      <c r="C656" s="150"/>
      <c r="D656" s="150"/>
      <c r="E656" s="152">
        <v>8640</v>
      </c>
      <c r="F656" s="152">
        <v>8640</v>
      </c>
      <c r="G656" s="170">
        <f t="shared" si="34"/>
        <v>100</v>
      </c>
      <c r="H656" s="154"/>
      <c r="I656" s="237"/>
      <c r="J656" s="151"/>
      <c r="K656" s="204"/>
    </row>
    <row r="657" spans="1:11" s="179" customFormat="1" ht="173.25" x14ac:dyDescent="0.25">
      <c r="A657" s="139">
        <v>191</v>
      </c>
      <c r="B657" s="246" t="s">
        <v>273</v>
      </c>
      <c r="C657" s="145" t="s">
        <v>92</v>
      </c>
      <c r="D657" s="145" t="s">
        <v>16</v>
      </c>
      <c r="E657" s="146">
        <v>2771</v>
      </c>
      <c r="F657" s="146">
        <v>2771</v>
      </c>
      <c r="G657" s="162">
        <f t="shared" si="34"/>
        <v>100</v>
      </c>
      <c r="H657" s="148">
        <v>100</v>
      </c>
      <c r="I657" s="243"/>
      <c r="J657" s="246" t="s">
        <v>433</v>
      </c>
      <c r="K657" s="188"/>
    </row>
    <row r="658" spans="1:11" s="226" customFormat="1" x14ac:dyDescent="0.25">
      <c r="A658" s="189"/>
      <c r="B658" s="151" t="s">
        <v>13</v>
      </c>
      <c r="C658" s="150"/>
      <c r="D658" s="150"/>
      <c r="E658" s="152">
        <v>2771</v>
      </c>
      <c r="F658" s="152">
        <v>2771</v>
      </c>
      <c r="G658" s="170">
        <f t="shared" si="34"/>
        <v>100</v>
      </c>
      <c r="H658" s="154"/>
      <c r="I658" s="237"/>
      <c r="J658" s="151"/>
      <c r="K658" s="204"/>
    </row>
    <row r="659" spans="1:11" s="179" customFormat="1" ht="173.25" x14ac:dyDescent="0.25">
      <c r="A659" s="139">
        <v>192</v>
      </c>
      <c r="B659" s="246" t="s">
        <v>136</v>
      </c>
      <c r="C659" s="145" t="s">
        <v>50</v>
      </c>
      <c r="D659" s="145" t="s">
        <v>16</v>
      </c>
      <c r="E659" s="146">
        <f>E660+E661</f>
        <v>7603</v>
      </c>
      <c r="F659" s="146">
        <f>F660+F661</f>
        <v>7603</v>
      </c>
      <c r="G659" s="162">
        <f t="shared" si="34"/>
        <v>100</v>
      </c>
      <c r="H659" s="148">
        <v>100</v>
      </c>
      <c r="I659" s="243"/>
      <c r="J659" s="246" t="s">
        <v>433</v>
      </c>
      <c r="K659" s="188"/>
    </row>
    <row r="660" spans="1:11" s="179" customFormat="1" x14ac:dyDescent="0.25">
      <c r="A660" s="139"/>
      <c r="B660" s="246" t="s">
        <v>137</v>
      </c>
      <c r="C660" s="145"/>
      <c r="D660" s="145"/>
      <c r="E660" s="146">
        <v>2590</v>
      </c>
      <c r="F660" s="146">
        <v>2590</v>
      </c>
      <c r="G660" s="162">
        <f t="shared" si="34"/>
        <v>100</v>
      </c>
      <c r="H660" s="148"/>
      <c r="I660" s="243"/>
      <c r="J660" s="243"/>
      <c r="K660" s="188"/>
    </row>
    <row r="661" spans="1:11" s="179" customFormat="1" ht="78.75" x14ac:dyDescent="0.25">
      <c r="A661" s="139"/>
      <c r="B661" s="246" t="s">
        <v>138</v>
      </c>
      <c r="C661" s="248"/>
      <c r="D661" s="248"/>
      <c r="E661" s="146">
        <v>5013</v>
      </c>
      <c r="F661" s="146">
        <v>5013</v>
      </c>
      <c r="G661" s="162">
        <f t="shared" si="34"/>
        <v>100</v>
      </c>
      <c r="H661" s="249"/>
      <c r="I661" s="234"/>
      <c r="J661" s="234"/>
      <c r="K661" s="188"/>
    </row>
    <row r="662" spans="1:11" s="226" customFormat="1" x14ac:dyDescent="0.25">
      <c r="A662" s="189"/>
      <c r="B662" s="151" t="s">
        <v>13</v>
      </c>
      <c r="C662" s="231"/>
      <c r="D662" s="231"/>
      <c r="E662" s="152">
        <v>7603</v>
      </c>
      <c r="F662" s="152">
        <v>7603</v>
      </c>
      <c r="G662" s="170">
        <f t="shared" si="34"/>
        <v>100</v>
      </c>
      <c r="H662" s="233"/>
      <c r="I662" s="235"/>
      <c r="J662" s="235"/>
      <c r="K662" s="204"/>
    </row>
    <row r="663" spans="1:11" s="179" customFormat="1" x14ac:dyDescent="0.25">
      <c r="A663" s="139"/>
      <c r="B663" s="159" t="s">
        <v>54</v>
      </c>
      <c r="C663" s="250"/>
      <c r="D663" s="250"/>
      <c r="E663" s="160">
        <f>E646+E648+E655+E657+E662</f>
        <v>69414</v>
      </c>
      <c r="F663" s="160">
        <f>F646+F648+F655+F657+F662</f>
        <v>69414</v>
      </c>
      <c r="G663" s="162">
        <f t="shared" si="34"/>
        <v>100</v>
      </c>
      <c r="H663" s="251"/>
      <c r="I663" s="252"/>
      <c r="J663" s="252"/>
      <c r="K663" s="188"/>
    </row>
    <row r="664" spans="1:11" s="226" customFormat="1" x14ac:dyDescent="0.25">
      <c r="A664" s="189"/>
      <c r="B664" s="151" t="s">
        <v>13</v>
      </c>
      <c r="C664" s="253"/>
      <c r="D664" s="253"/>
      <c r="E664" s="152">
        <f>E647+E654+E656+E658+E662</f>
        <v>69414</v>
      </c>
      <c r="F664" s="152">
        <f>F647+F654+F656+F658+F662</f>
        <v>69414</v>
      </c>
      <c r="G664" s="170">
        <f t="shared" si="34"/>
        <v>100</v>
      </c>
      <c r="H664" s="254"/>
      <c r="I664" s="255"/>
      <c r="J664" s="255"/>
      <c r="K664" s="204"/>
    </row>
    <row r="665" spans="1:11" ht="19.5" x14ac:dyDescent="0.25">
      <c r="A665" s="139"/>
      <c r="B665" s="165" t="s">
        <v>73</v>
      </c>
      <c r="C665" s="250"/>
      <c r="D665" s="250"/>
      <c r="E665" s="160">
        <f>E666+E667+E668</f>
        <v>3271381</v>
      </c>
      <c r="F665" s="160">
        <f>F666+F667+F668</f>
        <v>3468691.96</v>
      </c>
      <c r="G665" s="169">
        <f t="shared" si="34"/>
        <v>106.0314270945512</v>
      </c>
      <c r="H665" s="251"/>
      <c r="I665" s="252"/>
      <c r="J665" s="256"/>
      <c r="K665" s="143"/>
    </row>
    <row r="666" spans="1:11" s="155" customFormat="1" ht="19.5" x14ac:dyDescent="0.25">
      <c r="A666" s="189"/>
      <c r="B666" s="166" t="s">
        <v>13</v>
      </c>
      <c r="C666" s="253"/>
      <c r="D666" s="253"/>
      <c r="E666" s="152">
        <f>E524+E540+E549+E561+E574+E579+E584+E607+E628+E633+E664</f>
        <v>938181</v>
      </c>
      <c r="F666" s="152">
        <f>F524+F540+F549+F561+F574+F579+F584+F607+F628+F633+F664</f>
        <v>937044.07</v>
      </c>
      <c r="G666" s="170">
        <f t="shared" si="34"/>
        <v>99.878815495091018</v>
      </c>
      <c r="H666" s="254"/>
      <c r="I666" s="255"/>
      <c r="J666" s="255"/>
      <c r="K666" s="191"/>
    </row>
    <row r="667" spans="1:11" s="155" customFormat="1" ht="19.5" x14ac:dyDescent="0.25">
      <c r="A667" s="189"/>
      <c r="B667" s="166" t="s">
        <v>144</v>
      </c>
      <c r="C667" s="253"/>
      <c r="D667" s="253"/>
      <c r="E667" s="152">
        <f>E644</f>
        <v>2299200</v>
      </c>
      <c r="F667" s="152">
        <f>F644</f>
        <v>2497647.89</v>
      </c>
      <c r="G667" s="170">
        <f t="shared" si="34"/>
        <v>108.63117127696592</v>
      </c>
      <c r="H667" s="254"/>
      <c r="I667" s="255"/>
      <c r="J667" s="255"/>
      <c r="K667" s="191"/>
    </row>
    <row r="668" spans="1:11" s="155" customFormat="1" ht="33" x14ac:dyDescent="0.25">
      <c r="A668" s="189"/>
      <c r="B668" s="166" t="s">
        <v>139</v>
      </c>
      <c r="C668" s="253"/>
      <c r="D668" s="253"/>
      <c r="E668" s="152">
        <f>E525+E608</f>
        <v>34000</v>
      </c>
      <c r="F668" s="152">
        <f>F525+F608</f>
        <v>34000</v>
      </c>
      <c r="G668" s="170">
        <f t="shared" si="34"/>
        <v>100</v>
      </c>
      <c r="H668" s="254"/>
      <c r="I668" s="255"/>
      <c r="J668" s="255"/>
      <c r="K668" s="191"/>
    </row>
    <row r="669" spans="1:11" ht="19.5" x14ac:dyDescent="0.25">
      <c r="A669" s="139"/>
      <c r="B669" s="166"/>
      <c r="C669" s="141"/>
      <c r="D669" s="141"/>
      <c r="E669" s="141"/>
      <c r="F669" s="141"/>
      <c r="G669" s="141"/>
      <c r="H669" s="142"/>
      <c r="I669" s="143"/>
      <c r="J669" s="143"/>
      <c r="K669" s="143"/>
    </row>
    <row r="670" spans="1:11" ht="16.5" x14ac:dyDescent="0.25">
      <c r="A670" s="655" t="s">
        <v>308</v>
      </c>
      <c r="B670" s="655"/>
      <c r="C670" s="655"/>
      <c r="D670" s="655"/>
      <c r="E670" s="655"/>
      <c r="F670" s="655"/>
      <c r="G670" s="655"/>
      <c r="H670" s="655"/>
      <c r="I670" s="655"/>
      <c r="J670" s="655"/>
      <c r="K670" s="655"/>
    </row>
    <row r="671" spans="1:11" ht="16.5" x14ac:dyDescent="0.25">
      <c r="A671" s="647" t="s">
        <v>309</v>
      </c>
      <c r="B671" s="647"/>
      <c r="C671" s="647"/>
      <c r="D671" s="647"/>
      <c r="E671" s="647"/>
      <c r="F671" s="647"/>
      <c r="G671" s="647"/>
      <c r="H671" s="647"/>
      <c r="I671" s="647"/>
      <c r="J671" s="647"/>
      <c r="K671" s="647"/>
    </row>
    <row r="672" spans="1:11" ht="78.75" x14ac:dyDescent="0.25">
      <c r="A672" s="139">
        <v>193</v>
      </c>
      <c r="B672" s="246" t="s">
        <v>40</v>
      </c>
      <c r="C672" s="145" t="s">
        <v>14</v>
      </c>
      <c r="D672" s="145" t="s">
        <v>16</v>
      </c>
      <c r="E672" s="147">
        <v>3561465</v>
      </c>
      <c r="F672" s="146">
        <v>3366465.65</v>
      </c>
      <c r="G672" s="147">
        <f t="shared" ref="G672:G735" si="36">F672/E672*100</f>
        <v>94.524743328939081</v>
      </c>
      <c r="H672" s="193">
        <v>100</v>
      </c>
      <c r="I672" s="143"/>
      <c r="J672" s="149" t="s">
        <v>433</v>
      </c>
      <c r="K672" s="143"/>
    </row>
    <row r="673" spans="1:11" s="155" customFormat="1" ht="19.5" x14ac:dyDescent="0.25">
      <c r="A673" s="189"/>
      <c r="B673" s="151" t="s">
        <v>13</v>
      </c>
      <c r="C673" s="190"/>
      <c r="D673" s="190"/>
      <c r="E673" s="153">
        <v>3561465</v>
      </c>
      <c r="F673" s="152">
        <v>3366465.65</v>
      </c>
      <c r="G673" s="153">
        <f t="shared" si="36"/>
        <v>94.524743328939081</v>
      </c>
      <c r="H673" s="192"/>
      <c r="I673" s="191"/>
      <c r="J673" s="191"/>
      <c r="K673" s="191"/>
    </row>
    <row r="674" spans="1:11" ht="141.75" x14ac:dyDescent="0.25">
      <c r="A674" s="139">
        <v>194</v>
      </c>
      <c r="B674" s="246" t="s">
        <v>310</v>
      </c>
      <c r="C674" s="145" t="s">
        <v>14</v>
      </c>
      <c r="D674" s="145" t="s">
        <v>16</v>
      </c>
      <c r="E674" s="147">
        <v>197790</v>
      </c>
      <c r="F674" s="146">
        <v>193586.98</v>
      </c>
      <c r="G674" s="147">
        <f t="shared" si="36"/>
        <v>97.875008847767845</v>
      </c>
      <c r="H674" s="193">
        <v>100</v>
      </c>
      <c r="I674" s="143"/>
      <c r="J674" s="149" t="s">
        <v>433</v>
      </c>
      <c r="K674" s="143"/>
    </row>
    <row r="675" spans="1:11" s="155" customFormat="1" ht="19.5" x14ac:dyDescent="0.25">
      <c r="A675" s="189"/>
      <c r="B675" s="151" t="s">
        <v>13</v>
      </c>
      <c r="C675" s="190"/>
      <c r="D675" s="190"/>
      <c r="E675" s="153">
        <v>197790</v>
      </c>
      <c r="F675" s="152">
        <v>193586.98</v>
      </c>
      <c r="G675" s="153">
        <f t="shared" si="36"/>
        <v>97.875008847767845</v>
      </c>
      <c r="H675" s="192"/>
      <c r="I675" s="191"/>
      <c r="J675" s="191"/>
      <c r="K675" s="191"/>
    </row>
    <row r="676" spans="1:11" ht="78.75" x14ac:dyDescent="0.25">
      <c r="A676" s="139">
        <v>195</v>
      </c>
      <c r="B676" s="246" t="s">
        <v>41</v>
      </c>
      <c r="C676" s="145" t="s">
        <v>14</v>
      </c>
      <c r="D676" s="145" t="s">
        <v>16</v>
      </c>
      <c r="E676" s="147">
        <v>138150</v>
      </c>
      <c r="F676" s="146">
        <v>117092.49</v>
      </c>
      <c r="G676" s="147">
        <f t="shared" si="36"/>
        <v>84.757502714440818</v>
      </c>
      <c r="H676" s="193">
        <v>100</v>
      </c>
      <c r="I676" s="143"/>
      <c r="J676" s="149" t="s">
        <v>433</v>
      </c>
      <c r="K676" s="143"/>
    </row>
    <row r="677" spans="1:11" s="155" customFormat="1" ht="19.5" x14ac:dyDescent="0.25">
      <c r="A677" s="189"/>
      <c r="B677" s="151" t="s">
        <v>13</v>
      </c>
      <c r="C677" s="190"/>
      <c r="D677" s="190"/>
      <c r="E677" s="153">
        <v>138150</v>
      </c>
      <c r="F677" s="152">
        <v>117092.49</v>
      </c>
      <c r="G677" s="153">
        <f t="shared" si="36"/>
        <v>84.757502714440818</v>
      </c>
      <c r="H677" s="192"/>
      <c r="I677" s="191"/>
      <c r="J677" s="191"/>
      <c r="K677" s="191"/>
    </row>
    <row r="678" spans="1:11" ht="63" x14ac:dyDescent="0.25">
      <c r="A678" s="139">
        <v>196</v>
      </c>
      <c r="B678" s="246" t="s">
        <v>42</v>
      </c>
      <c r="C678" s="145" t="s">
        <v>14</v>
      </c>
      <c r="D678" s="145" t="s">
        <v>16</v>
      </c>
      <c r="E678" s="147">
        <v>9737</v>
      </c>
      <c r="F678" s="146">
        <v>5918.43</v>
      </c>
      <c r="G678" s="147">
        <f t="shared" si="36"/>
        <v>60.782890007189074</v>
      </c>
      <c r="H678" s="193">
        <v>100</v>
      </c>
      <c r="I678" s="143"/>
      <c r="J678" s="149" t="s">
        <v>433</v>
      </c>
      <c r="K678" s="143"/>
    </row>
    <row r="679" spans="1:11" s="155" customFormat="1" ht="19.5" x14ac:dyDescent="0.25">
      <c r="A679" s="189"/>
      <c r="B679" s="151" t="s">
        <v>13</v>
      </c>
      <c r="C679" s="190"/>
      <c r="D679" s="190"/>
      <c r="E679" s="153">
        <v>9737</v>
      </c>
      <c r="F679" s="152">
        <v>5918.43</v>
      </c>
      <c r="G679" s="153">
        <f t="shared" si="36"/>
        <v>60.782890007189074</v>
      </c>
      <c r="H679" s="192"/>
      <c r="I679" s="191"/>
      <c r="J679" s="191"/>
      <c r="K679" s="191"/>
    </row>
    <row r="680" spans="1:11" ht="78.75" x14ac:dyDescent="0.25">
      <c r="A680" s="139">
        <v>197</v>
      </c>
      <c r="B680" s="246" t="s">
        <v>43</v>
      </c>
      <c r="C680" s="145" t="s">
        <v>26</v>
      </c>
      <c r="D680" s="145" t="s">
        <v>280</v>
      </c>
      <c r="E680" s="171">
        <f>E682+E683+E684+E685+E686+E687+E688</f>
        <v>18203067.600000001</v>
      </c>
      <c r="F680" s="171">
        <f>F682+F683+F684+F685+F686+F687+F688</f>
        <v>21840015.022</v>
      </c>
      <c r="G680" s="147">
        <f>F680/E680*100</f>
        <v>119.97985999898171</v>
      </c>
      <c r="H680" s="193">
        <v>100</v>
      </c>
      <c r="I680" s="143"/>
      <c r="J680" s="149" t="s">
        <v>504</v>
      </c>
      <c r="K680" s="143"/>
    </row>
    <row r="681" spans="1:11" s="155" customFormat="1" ht="19.5" x14ac:dyDescent="0.25">
      <c r="A681" s="189"/>
      <c r="B681" s="151" t="s">
        <v>312</v>
      </c>
      <c r="C681" s="190"/>
      <c r="D681" s="190"/>
      <c r="E681" s="174">
        <f>E682+E683+E684+E685+E686+E687+E688</f>
        <v>18203067.600000001</v>
      </c>
      <c r="F681" s="174">
        <f>F682+F683+F684+F685+F686+F687+F688</f>
        <v>21840015.022</v>
      </c>
      <c r="G681" s="153">
        <f>F681/E681*100</f>
        <v>119.97985999898171</v>
      </c>
      <c r="H681" s="192"/>
      <c r="I681" s="191"/>
      <c r="J681" s="191"/>
      <c r="K681" s="191"/>
    </row>
    <row r="682" spans="1:11" ht="19.5" x14ac:dyDescent="0.25">
      <c r="A682" s="139"/>
      <c r="B682" s="163" t="s">
        <v>28</v>
      </c>
      <c r="C682" s="141"/>
      <c r="D682" s="141"/>
      <c r="E682" s="146">
        <f>E691+E700+E709+E727+E732+E741+E750+E758</f>
        <v>842909</v>
      </c>
      <c r="F682" s="146">
        <f>F691+F700+F709+F727+F732+F741+F750+F758</f>
        <v>684046.28</v>
      </c>
      <c r="G682" s="147">
        <f t="shared" si="36"/>
        <v>81.153040245151018</v>
      </c>
      <c r="H682" s="142"/>
      <c r="I682" s="143"/>
      <c r="J682" s="143"/>
      <c r="K682" s="143"/>
    </row>
    <row r="683" spans="1:11" ht="19.5" x14ac:dyDescent="0.25">
      <c r="A683" s="139"/>
      <c r="B683" s="163" t="s">
        <v>29</v>
      </c>
      <c r="C683" s="141"/>
      <c r="D683" s="141"/>
      <c r="E683" s="146">
        <f>E692+E701+E710+E718+E733+E742+E759</f>
        <v>900009.2</v>
      </c>
      <c r="F683" s="146">
        <f>F692+F701+F710+F718+F733+F742+F759</f>
        <v>858790.51</v>
      </c>
      <c r="G683" s="147">
        <f t="shared" si="36"/>
        <v>95.42019237136688</v>
      </c>
      <c r="H683" s="142"/>
      <c r="I683" s="143"/>
      <c r="J683" s="143"/>
      <c r="K683" s="143"/>
    </row>
    <row r="684" spans="1:11" ht="19.5" x14ac:dyDescent="0.25">
      <c r="A684" s="139"/>
      <c r="B684" s="163" t="s">
        <v>30</v>
      </c>
      <c r="C684" s="141"/>
      <c r="D684" s="141"/>
      <c r="E684" s="146">
        <f>E693+E702+E711+E734+E743+E760</f>
        <v>1745957.05</v>
      </c>
      <c r="F684" s="146">
        <f>F693+F702+F711+F734+F743+F760</f>
        <v>1744475.76</v>
      </c>
      <c r="G684" s="147">
        <f t="shared" si="36"/>
        <v>99.915158852275326</v>
      </c>
      <c r="H684" s="142"/>
      <c r="I684" s="143"/>
      <c r="J684" s="143"/>
      <c r="K684" s="143"/>
    </row>
    <row r="685" spans="1:11" ht="19.5" x14ac:dyDescent="0.25">
      <c r="A685" s="139"/>
      <c r="B685" s="163" t="s">
        <v>31</v>
      </c>
      <c r="C685" s="141"/>
      <c r="D685" s="141"/>
      <c r="E685" s="146">
        <f>E694+E703+E712+E720+E735+E744+E751+E754+E761</f>
        <v>829986.32000000007</v>
      </c>
      <c r="F685" s="146">
        <f>F694+F703+F712+F720+F735+F744+F751+F754+F761</f>
        <v>807978.72199999995</v>
      </c>
      <c r="G685" s="147">
        <f t="shared" si="36"/>
        <v>97.348438465829162</v>
      </c>
      <c r="H685" s="142"/>
      <c r="I685" s="143"/>
      <c r="J685" s="143"/>
      <c r="K685" s="143"/>
    </row>
    <row r="686" spans="1:11" ht="19.5" x14ac:dyDescent="0.25">
      <c r="A686" s="139"/>
      <c r="B686" s="163" t="s">
        <v>32</v>
      </c>
      <c r="C686" s="141"/>
      <c r="D686" s="141"/>
      <c r="E686" s="146">
        <f>E695+E704+E713+E724+E728+E736+E745+E762</f>
        <v>2326558</v>
      </c>
      <c r="F686" s="146">
        <f>F695+F704+F713+F724+F728+F736+F745+F762</f>
        <v>2323343.63</v>
      </c>
      <c r="G686" s="147">
        <f t="shared" si="36"/>
        <v>99.861840108864669</v>
      </c>
      <c r="H686" s="142"/>
      <c r="I686" s="143"/>
      <c r="J686" s="143"/>
      <c r="K686" s="143"/>
    </row>
    <row r="687" spans="1:11" ht="19.5" x14ac:dyDescent="0.25">
      <c r="A687" s="139"/>
      <c r="B687" s="163" t="s">
        <v>33</v>
      </c>
      <c r="C687" s="141"/>
      <c r="D687" s="141"/>
      <c r="E687" s="146">
        <f>E696+E705+E714+E721+E729+E737+E746+E763</f>
        <v>355385</v>
      </c>
      <c r="F687" s="146">
        <f>F696+F705+F714+F721+F729+F737+F746+F763</f>
        <v>540501.87</v>
      </c>
      <c r="G687" s="147">
        <f t="shared" si="36"/>
        <v>152.089106180621</v>
      </c>
      <c r="H687" s="142"/>
      <c r="I687" s="143"/>
      <c r="J687" s="143"/>
      <c r="K687" s="143"/>
    </row>
    <row r="688" spans="1:11" ht="19.5" x14ac:dyDescent="0.25">
      <c r="A688" s="139"/>
      <c r="B688" s="163" t="s">
        <v>34</v>
      </c>
      <c r="C688" s="141"/>
      <c r="D688" s="141"/>
      <c r="E688" s="146">
        <f>E697+E706+E715+E719+E738+E747+E755</f>
        <v>11202263.029999999</v>
      </c>
      <c r="F688" s="146">
        <f>F697+F706+F715+F719+F738+F747+F755</f>
        <v>14880878.249999998</v>
      </c>
      <c r="G688" s="147">
        <f t="shared" si="36"/>
        <v>132.83814359784765</v>
      </c>
      <c r="H688" s="142"/>
      <c r="I688" s="143"/>
      <c r="J688" s="143"/>
      <c r="K688" s="143"/>
    </row>
    <row r="689" spans="1:11" ht="47.25" x14ac:dyDescent="0.25">
      <c r="A689" s="139" t="s">
        <v>505</v>
      </c>
      <c r="B689" s="246" t="s">
        <v>311</v>
      </c>
      <c r="C689" s="145" t="s">
        <v>26</v>
      </c>
      <c r="D689" s="145" t="s">
        <v>280</v>
      </c>
      <c r="E689" s="171">
        <f>E690</f>
        <v>3570014.8499999996</v>
      </c>
      <c r="F689" s="171">
        <f>F690</f>
        <v>3184337.47</v>
      </c>
      <c r="G689" s="147">
        <f t="shared" si="36"/>
        <v>89.196756982677556</v>
      </c>
      <c r="H689" s="193">
        <v>100</v>
      </c>
      <c r="I689" s="143"/>
      <c r="J689" s="149" t="s">
        <v>504</v>
      </c>
      <c r="K689" s="143"/>
    </row>
    <row r="690" spans="1:11" s="155" customFormat="1" ht="19.5" x14ac:dyDescent="0.25">
      <c r="A690" s="189"/>
      <c r="B690" s="151" t="s">
        <v>312</v>
      </c>
      <c r="C690" s="190"/>
      <c r="D690" s="190"/>
      <c r="E690" s="174">
        <f>E691+E692+E693+E694+E695+E696+E697</f>
        <v>3570014.8499999996</v>
      </c>
      <c r="F690" s="174">
        <f>F691+F692+F693+F694+F695+F696+F697</f>
        <v>3184337.47</v>
      </c>
      <c r="G690" s="153">
        <f t="shared" si="36"/>
        <v>89.196756982677556</v>
      </c>
      <c r="H690" s="192"/>
      <c r="I690" s="191"/>
      <c r="J690" s="191"/>
      <c r="K690" s="191"/>
    </row>
    <row r="691" spans="1:11" ht="19.5" x14ac:dyDescent="0.25">
      <c r="A691" s="139"/>
      <c r="B691" s="163" t="s">
        <v>28</v>
      </c>
      <c r="C691" s="141"/>
      <c r="D691" s="141"/>
      <c r="E691" s="171">
        <v>170000</v>
      </c>
      <c r="F691" s="146">
        <v>161165.45000000001</v>
      </c>
      <c r="G691" s="147">
        <f t="shared" si="36"/>
        <v>94.803205882352941</v>
      </c>
      <c r="H691" s="193"/>
      <c r="I691" s="143"/>
      <c r="J691" s="143"/>
      <c r="K691" s="143"/>
    </row>
    <row r="692" spans="1:11" ht="19.5" x14ac:dyDescent="0.25">
      <c r="A692" s="139"/>
      <c r="B692" s="163" t="s">
        <v>29</v>
      </c>
      <c r="C692" s="141"/>
      <c r="D692" s="141"/>
      <c r="E692" s="171">
        <v>10000</v>
      </c>
      <c r="F692" s="146">
        <v>23635</v>
      </c>
      <c r="G692" s="147">
        <f t="shared" si="36"/>
        <v>236.35000000000002</v>
      </c>
      <c r="H692" s="193"/>
      <c r="I692" s="143"/>
      <c r="J692" s="143"/>
      <c r="K692" s="143"/>
    </row>
    <row r="693" spans="1:11" ht="19.5" x14ac:dyDescent="0.25">
      <c r="A693" s="139"/>
      <c r="B693" s="163" t="s">
        <v>30</v>
      </c>
      <c r="C693" s="141"/>
      <c r="D693" s="141"/>
      <c r="E693" s="171">
        <v>525000</v>
      </c>
      <c r="F693" s="146">
        <v>515885.24</v>
      </c>
      <c r="G693" s="147">
        <f t="shared" si="36"/>
        <v>98.263855238095232</v>
      </c>
      <c r="H693" s="193"/>
      <c r="I693" s="149"/>
      <c r="J693" s="143"/>
      <c r="K693" s="143"/>
    </row>
    <row r="694" spans="1:11" ht="19.5" x14ac:dyDescent="0.25">
      <c r="A694" s="139"/>
      <c r="B694" s="163" t="s">
        <v>31</v>
      </c>
      <c r="C694" s="141"/>
      <c r="D694" s="141"/>
      <c r="E694" s="171">
        <v>246828.82</v>
      </c>
      <c r="F694" s="146">
        <v>219015.82</v>
      </c>
      <c r="G694" s="147">
        <f t="shared" si="36"/>
        <v>88.731866886532941</v>
      </c>
      <c r="H694" s="193"/>
      <c r="I694" s="143"/>
      <c r="J694" s="143"/>
      <c r="K694" s="143"/>
    </row>
    <row r="695" spans="1:11" ht="19.5" x14ac:dyDescent="0.25">
      <c r="A695" s="139"/>
      <c r="B695" s="163" t="s">
        <v>32</v>
      </c>
      <c r="C695" s="141"/>
      <c r="D695" s="141"/>
      <c r="E695" s="171">
        <v>40000</v>
      </c>
      <c r="F695" s="146">
        <v>36780</v>
      </c>
      <c r="G695" s="147">
        <f t="shared" si="36"/>
        <v>91.95</v>
      </c>
      <c r="H695" s="193"/>
      <c r="I695" s="143"/>
      <c r="J695" s="143"/>
      <c r="K695" s="143"/>
    </row>
    <row r="696" spans="1:11" ht="19.5" x14ac:dyDescent="0.25">
      <c r="A696" s="139"/>
      <c r="B696" s="163" t="s">
        <v>33</v>
      </c>
      <c r="C696" s="141"/>
      <c r="D696" s="141"/>
      <c r="E696" s="171">
        <v>6719</v>
      </c>
      <c r="F696" s="146">
        <v>5841.86</v>
      </c>
      <c r="G696" s="147">
        <f t="shared" si="36"/>
        <v>86.945378776603661</v>
      </c>
      <c r="H696" s="193"/>
      <c r="I696" s="143"/>
      <c r="J696" s="143"/>
      <c r="K696" s="143"/>
    </row>
    <row r="697" spans="1:11" ht="19.5" x14ac:dyDescent="0.25">
      <c r="A697" s="139"/>
      <c r="B697" s="163" t="s">
        <v>34</v>
      </c>
      <c r="C697" s="141"/>
      <c r="D697" s="141"/>
      <c r="E697" s="171">
        <v>2571467.0299999998</v>
      </c>
      <c r="F697" s="146">
        <v>2222014.1</v>
      </c>
      <c r="G697" s="147">
        <f t="shared" si="36"/>
        <v>86.410367081393233</v>
      </c>
      <c r="H697" s="193"/>
      <c r="I697" s="149"/>
      <c r="J697" s="143"/>
      <c r="K697" s="143"/>
    </row>
    <row r="698" spans="1:11" ht="47.25" x14ac:dyDescent="0.25">
      <c r="A698" s="139" t="s">
        <v>506</v>
      </c>
      <c r="B698" s="246" t="s">
        <v>313</v>
      </c>
      <c r="C698" s="145" t="s">
        <v>26</v>
      </c>
      <c r="D698" s="145" t="s">
        <v>280</v>
      </c>
      <c r="E698" s="171">
        <f>E699</f>
        <v>8144627</v>
      </c>
      <c r="F698" s="171">
        <f>F699</f>
        <v>12302591.039999999</v>
      </c>
      <c r="G698" s="147">
        <f t="shared" si="36"/>
        <v>151.05162016627648</v>
      </c>
      <c r="H698" s="193">
        <v>100</v>
      </c>
      <c r="I698" s="143"/>
      <c r="J698" s="149" t="s">
        <v>504</v>
      </c>
      <c r="K698" s="143"/>
    </row>
    <row r="699" spans="1:11" ht="19.5" x14ac:dyDescent="0.25">
      <c r="A699" s="139"/>
      <c r="B699" s="151" t="s">
        <v>312</v>
      </c>
      <c r="C699" s="141"/>
      <c r="D699" s="141"/>
      <c r="E699" s="174">
        <f>E700+E701+E702+E703+E704+E705+E706</f>
        <v>8144627</v>
      </c>
      <c r="F699" s="174">
        <f>F700+F701+F702+F703+F704+F705+F706</f>
        <v>12302591.039999999</v>
      </c>
      <c r="G699" s="153">
        <f t="shared" si="36"/>
        <v>151.05162016627648</v>
      </c>
      <c r="H699" s="142"/>
      <c r="I699" s="143"/>
      <c r="J699" s="143"/>
      <c r="K699" s="143"/>
    </row>
    <row r="700" spans="1:11" ht="19.5" x14ac:dyDescent="0.25">
      <c r="A700" s="139"/>
      <c r="B700" s="163" t="s">
        <v>28</v>
      </c>
      <c r="C700" s="141"/>
      <c r="D700" s="141"/>
      <c r="E700" s="174"/>
      <c r="F700" s="171">
        <v>48702.47</v>
      </c>
      <c r="G700" s="153"/>
      <c r="H700" s="193"/>
      <c r="I700" s="143"/>
      <c r="J700" s="143"/>
      <c r="K700" s="143"/>
    </row>
    <row r="701" spans="1:11" ht="19.5" x14ac:dyDescent="0.25">
      <c r="A701" s="139"/>
      <c r="B701" s="163" t="s">
        <v>29</v>
      </c>
      <c r="C701" s="141"/>
      <c r="D701" s="141"/>
      <c r="E701" s="171">
        <v>100000</v>
      </c>
      <c r="F701" s="171">
        <v>139814.47</v>
      </c>
      <c r="G701" s="147">
        <f t="shared" si="36"/>
        <v>139.81447</v>
      </c>
      <c r="H701" s="193"/>
      <c r="I701" s="143"/>
      <c r="J701" s="143"/>
      <c r="K701" s="143"/>
    </row>
    <row r="702" spans="1:11" ht="19.5" x14ac:dyDescent="0.25">
      <c r="A702" s="139"/>
      <c r="B702" s="163" t="s">
        <v>30</v>
      </c>
      <c r="C702" s="141"/>
      <c r="D702" s="141"/>
      <c r="E702" s="171">
        <v>1003867</v>
      </c>
      <c r="F702" s="146">
        <v>1013172.31</v>
      </c>
      <c r="G702" s="147">
        <f t="shared" si="36"/>
        <v>100.92694649789264</v>
      </c>
      <c r="H702" s="193"/>
      <c r="I702" s="143"/>
      <c r="J702" s="143"/>
      <c r="K702" s="143"/>
    </row>
    <row r="703" spans="1:11" ht="19.5" x14ac:dyDescent="0.25">
      <c r="A703" s="139"/>
      <c r="B703" s="163" t="s">
        <v>31</v>
      </c>
      <c r="C703" s="141"/>
      <c r="D703" s="141"/>
      <c r="E703" s="171">
        <v>29350</v>
      </c>
      <c r="F703" s="146">
        <v>32132.44</v>
      </c>
      <c r="G703" s="147">
        <f t="shared" si="36"/>
        <v>109.48020442930154</v>
      </c>
      <c r="H703" s="193"/>
      <c r="I703" s="149"/>
      <c r="J703" s="143"/>
      <c r="K703" s="143"/>
    </row>
    <row r="704" spans="1:11" ht="19.5" x14ac:dyDescent="0.25">
      <c r="A704" s="139"/>
      <c r="B704" s="163" t="s">
        <v>32</v>
      </c>
      <c r="C704" s="141"/>
      <c r="D704" s="141"/>
      <c r="E704" s="171"/>
      <c r="F704" s="146"/>
      <c r="G704" s="147"/>
      <c r="H704" s="193"/>
      <c r="I704" s="143"/>
      <c r="J704" s="143"/>
      <c r="K704" s="143"/>
    </row>
    <row r="705" spans="1:11" ht="19.5" x14ac:dyDescent="0.25">
      <c r="A705" s="139"/>
      <c r="B705" s="163" t="s">
        <v>33</v>
      </c>
      <c r="C705" s="141"/>
      <c r="D705" s="141"/>
      <c r="E705" s="171">
        <v>92810</v>
      </c>
      <c r="F705" s="146">
        <v>125264.5</v>
      </c>
      <c r="G705" s="147">
        <f t="shared" si="36"/>
        <v>134.96875336709405</v>
      </c>
      <c r="H705" s="193"/>
      <c r="I705" s="143"/>
      <c r="J705" s="143"/>
      <c r="K705" s="143"/>
    </row>
    <row r="706" spans="1:11" ht="19.5" x14ac:dyDescent="0.25">
      <c r="A706" s="139"/>
      <c r="B706" s="163" t="s">
        <v>34</v>
      </c>
      <c r="C706" s="141"/>
      <c r="D706" s="141"/>
      <c r="E706" s="171">
        <v>6918600</v>
      </c>
      <c r="F706" s="146">
        <v>10943504.85</v>
      </c>
      <c r="G706" s="147">
        <f t="shared" si="36"/>
        <v>158.17513442025844</v>
      </c>
      <c r="H706" s="193"/>
      <c r="I706" s="143"/>
      <c r="J706" s="143"/>
      <c r="K706" s="143"/>
    </row>
    <row r="707" spans="1:11" ht="47.25" x14ac:dyDescent="0.25">
      <c r="A707" s="139" t="s">
        <v>507</v>
      </c>
      <c r="B707" s="246" t="s">
        <v>314</v>
      </c>
      <c r="C707" s="145" t="s">
        <v>26</v>
      </c>
      <c r="D707" s="145" t="s">
        <v>280</v>
      </c>
      <c r="E707" s="171">
        <f>E708</f>
        <v>1535663.96</v>
      </c>
      <c r="F707" s="171">
        <f>F708</f>
        <v>1431203.77</v>
      </c>
      <c r="G707" s="147">
        <f t="shared" si="36"/>
        <v>93.19771820392269</v>
      </c>
      <c r="H707" s="193">
        <v>100</v>
      </c>
      <c r="I707" s="143"/>
      <c r="J707" s="149" t="s">
        <v>504</v>
      </c>
      <c r="K707" s="143"/>
    </row>
    <row r="708" spans="1:11" ht="19.5" x14ac:dyDescent="0.25">
      <c r="A708" s="139"/>
      <c r="B708" s="151" t="s">
        <v>312</v>
      </c>
      <c r="C708" s="141"/>
      <c r="D708" s="141"/>
      <c r="E708" s="174">
        <f>E709+E710+E711+E712+E713+E714+E715</f>
        <v>1535663.96</v>
      </c>
      <c r="F708" s="174">
        <f>F709+F710+F711+F712+F713+F714+F715</f>
        <v>1431203.77</v>
      </c>
      <c r="G708" s="153">
        <f t="shared" si="36"/>
        <v>93.19771820392269</v>
      </c>
      <c r="H708" s="142"/>
      <c r="I708" s="143"/>
      <c r="J708" s="143"/>
      <c r="K708" s="143"/>
    </row>
    <row r="709" spans="1:11" ht="19.5" x14ac:dyDescent="0.25">
      <c r="A709" s="139"/>
      <c r="B709" s="163" t="s">
        <v>28</v>
      </c>
      <c r="C709" s="141"/>
      <c r="D709" s="141"/>
      <c r="E709" s="171">
        <v>7500</v>
      </c>
      <c r="F709" s="146">
        <v>7490.36</v>
      </c>
      <c r="G709" s="147">
        <f t="shared" si="36"/>
        <v>99.871466666666663</v>
      </c>
      <c r="H709" s="193"/>
      <c r="I709" s="143"/>
      <c r="J709" s="143"/>
      <c r="K709" s="143"/>
    </row>
    <row r="710" spans="1:11" ht="19.5" x14ac:dyDescent="0.25">
      <c r="A710" s="139"/>
      <c r="B710" s="163" t="s">
        <v>29</v>
      </c>
      <c r="C710" s="141"/>
      <c r="D710" s="141"/>
      <c r="E710" s="171">
        <v>280747</v>
      </c>
      <c r="F710" s="146">
        <v>285439.40000000002</v>
      </c>
      <c r="G710" s="147">
        <f t="shared" si="36"/>
        <v>101.67139809152013</v>
      </c>
      <c r="H710" s="193"/>
      <c r="I710" s="143"/>
      <c r="J710" s="143"/>
      <c r="K710" s="143"/>
    </row>
    <row r="711" spans="1:11" ht="19.5" x14ac:dyDescent="0.25">
      <c r="A711" s="139"/>
      <c r="B711" s="163" t="s">
        <v>30</v>
      </c>
      <c r="C711" s="141"/>
      <c r="D711" s="141"/>
      <c r="E711" s="171">
        <v>27815.96</v>
      </c>
      <c r="F711" s="146">
        <v>27554.65</v>
      </c>
      <c r="G711" s="147">
        <f t="shared" si="36"/>
        <v>99.060575295621661</v>
      </c>
      <c r="H711" s="193"/>
      <c r="I711" s="143"/>
      <c r="J711" s="143"/>
      <c r="K711" s="143"/>
    </row>
    <row r="712" spans="1:11" ht="19.5" x14ac:dyDescent="0.25">
      <c r="A712" s="139"/>
      <c r="B712" s="163" t="s">
        <v>31</v>
      </c>
      <c r="C712" s="141"/>
      <c r="D712" s="141"/>
      <c r="E712" s="171">
        <v>63300</v>
      </c>
      <c r="F712" s="146">
        <v>63224.81</v>
      </c>
      <c r="G712" s="147">
        <f t="shared" si="36"/>
        <v>99.881216429699833</v>
      </c>
      <c r="H712" s="193"/>
      <c r="I712" s="143"/>
      <c r="J712" s="143"/>
      <c r="K712" s="143"/>
    </row>
    <row r="713" spans="1:11" ht="19.5" x14ac:dyDescent="0.25">
      <c r="A713" s="139"/>
      <c r="B713" s="163" t="s">
        <v>32</v>
      </c>
      <c r="C713" s="141"/>
      <c r="D713" s="141"/>
      <c r="E713" s="171">
        <v>423725</v>
      </c>
      <c r="F713" s="146">
        <v>354435.24</v>
      </c>
      <c r="G713" s="147">
        <f t="shared" si="36"/>
        <v>83.647469467225193</v>
      </c>
      <c r="H713" s="193"/>
      <c r="I713" s="143"/>
      <c r="J713" s="143"/>
      <c r="K713" s="143"/>
    </row>
    <row r="714" spans="1:11" ht="19.5" x14ac:dyDescent="0.25">
      <c r="A714" s="139"/>
      <c r="B714" s="163" t="s">
        <v>33</v>
      </c>
      <c r="C714" s="141"/>
      <c r="D714" s="141"/>
      <c r="E714" s="171">
        <v>101500</v>
      </c>
      <c r="F714" s="146">
        <v>101498.11</v>
      </c>
      <c r="G714" s="147">
        <f t="shared" si="36"/>
        <v>99.998137931034478</v>
      </c>
      <c r="H714" s="193"/>
      <c r="I714" s="143"/>
      <c r="J714" s="143"/>
      <c r="K714" s="143"/>
    </row>
    <row r="715" spans="1:11" ht="19.5" x14ac:dyDescent="0.25">
      <c r="A715" s="139"/>
      <c r="B715" s="163" t="s">
        <v>34</v>
      </c>
      <c r="C715" s="141"/>
      <c r="D715" s="141"/>
      <c r="E715" s="171">
        <v>631076</v>
      </c>
      <c r="F715" s="146">
        <v>591561.19999999995</v>
      </c>
      <c r="G715" s="147">
        <f t="shared" si="36"/>
        <v>93.738503761828994</v>
      </c>
      <c r="H715" s="193"/>
      <c r="I715" s="143"/>
      <c r="J715" s="143"/>
      <c r="K715" s="143"/>
    </row>
    <row r="716" spans="1:11" ht="63" x14ac:dyDescent="0.25">
      <c r="A716" s="139" t="s">
        <v>508</v>
      </c>
      <c r="B716" s="246" t="s">
        <v>315</v>
      </c>
      <c r="C716" s="145" t="s">
        <v>26</v>
      </c>
      <c r="D716" s="145" t="s">
        <v>280</v>
      </c>
      <c r="E716" s="171">
        <f>E717</f>
        <v>547282.19999999995</v>
      </c>
      <c r="F716" s="171">
        <f>F717</f>
        <v>550872.8899999999</v>
      </c>
      <c r="G716" s="147">
        <f t="shared" si="36"/>
        <v>100.65609478985429</v>
      </c>
      <c r="H716" s="193">
        <v>100</v>
      </c>
      <c r="I716" s="143"/>
      <c r="J716" s="149" t="s">
        <v>504</v>
      </c>
      <c r="K716" s="143"/>
    </row>
    <row r="717" spans="1:11" ht="19.5" x14ac:dyDescent="0.25">
      <c r="A717" s="139"/>
      <c r="B717" s="151" t="s">
        <v>312</v>
      </c>
      <c r="C717" s="141"/>
      <c r="D717" s="141"/>
      <c r="E717" s="174">
        <f>E718+E719+E720+E721</f>
        <v>547282.19999999995</v>
      </c>
      <c r="F717" s="174">
        <f>F718+F719+F720+F721</f>
        <v>550872.8899999999</v>
      </c>
      <c r="G717" s="153">
        <f t="shared" si="36"/>
        <v>100.65609478985429</v>
      </c>
      <c r="H717" s="142"/>
      <c r="I717" s="143"/>
      <c r="J717" s="143"/>
      <c r="K717" s="143"/>
    </row>
    <row r="718" spans="1:11" ht="19.5" x14ac:dyDescent="0.25">
      <c r="A718" s="139"/>
      <c r="B718" s="163" t="s">
        <v>29</v>
      </c>
      <c r="C718" s="141"/>
      <c r="D718" s="141"/>
      <c r="E718" s="171">
        <v>297282.2</v>
      </c>
      <c r="F718" s="146">
        <v>203038.58</v>
      </c>
      <c r="G718" s="147">
        <f t="shared" si="36"/>
        <v>68.298263400903252</v>
      </c>
      <c r="H718" s="193"/>
      <c r="I718" s="143"/>
      <c r="J718" s="143"/>
      <c r="K718" s="143"/>
    </row>
    <row r="719" spans="1:11" ht="19.5" x14ac:dyDescent="0.25">
      <c r="A719" s="139"/>
      <c r="B719" s="163" t="s">
        <v>34</v>
      </c>
      <c r="C719" s="141"/>
      <c r="D719" s="141"/>
      <c r="E719" s="171">
        <v>250000</v>
      </c>
      <c r="F719" s="146">
        <v>296867</v>
      </c>
      <c r="G719" s="147">
        <f t="shared" si="36"/>
        <v>118.74679999999999</v>
      </c>
      <c r="H719" s="193"/>
      <c r="I719" s="143"/>
      <c r="J719" s="143"/>
      <c r="K719" s="143"/>
    </row>
    <row r="720" spans="1:11" ht="19.5" x14ac:dyDescent="0.25">
      <c r="A720" s="139"/>
      <c r="B720" s="163" t="s">
        <v>31</v>
      </c>
      <c r="C720" s="141"/>
      <c r="D720" s="141"/>
      <c r="E720" s="171"/>
      <c r="F720" s="146">
        <v>3563.85</v>
      </c>
      <c r="G720" s="147"/>
      <c r="H720" s="193"/>
      <c r="I720" s="143"/>
      <c r="J720" s="143"/>
      <c r="K720" s="143"/>
    </row>
    <row r="721" spans="1:11" ht="19.5" x14ac:dyDescent="0.25">
      <c r="A721" s="139"/>
      <c r="B721" s="163" t="s">
        <v>33</v>
      </c>
      <c r="C721" s="141"/>
      <c r="D721" s="141"/>
      <c r="E721" s="171"/>
      <c r="F721" s="146">
        <v>47403.46</v>
      </c>
      <c r="G721" s="147"/>
      <c r="H721" s="193"/>
      <c r="I721" s="143"/>
      <c r="J721" s="143"/>
      <c r="K721" s="143"/>
    </row>
    <row r="722" spans="1:11" ht="47.25" x14ac:dyDescent="0.25">
      <c r="A722" s="139" t="s">
        <v>509</v>
      </c>
      <c r="B722" s="163" t="s">
        <v>316</v>
      </c>
      <c r="C722" s="145" t="s">
        <v>26</v>
      </c>
      <c r="D722" s="145" t="s">
        <v>280</v>
      </c>
      <c r="E722" s="171">
        <f>E723</f>
        <v>1579200</v>
      </c>
      <c r="F722" s="171">
        <f>F723</f>
        <v>1579169.97</v>
      </c>
      <c r="G722" s="147">
        <f t="shared" si="36"/>
        <v>99.998098404255316</v>
      </c>
      <c r="H722" s="193">
        <v>100</v>
      </c>
      <c r="I722" s="143"/>
      <c r="J722" s="149" t="s">
        <v>504</v>
      </c>
      <c r="K722" s="143"/>
    </row>
    <row r="723" spans="1:11" ht="19.5" x14ac:dyDescent="0.25">
      <c r="A723" s="139"/>
      <c r="B723" s="151" t="s">
        <v>312</v>
      </c>
      <c r="C723" s="141"/>
      <c r="D723" s="141"/>
      <c r="E723" s="174">
        <f>E724</f>
        <v>1579200</v>
      </c>
      <c r="F723" s="174">
        <f>F724</f>
        <v>1579169.97</v>
      </c>
      <c r="G723" s="153">
        <f t="shared" si="36"/>
        <v>99.998098404255316</v>
      </c>
      <c r="H723" s="142"/>
      <c r="I723" s="143"/>
      <c r="J723" s="143"/>
      <c r="K723" s="143"/>
    </row>
    <row r="724" spans="1:11" ht="19.5" x14ac:dyDescent="0.25">
      <c r="A724" s="139"/>
      <c r="B724" s="163" t="s">
        <v>32</v>
      </c>
      <c r="C724" s="141"/>
      <c r="D724" s="141"/>
      <c r="E724" s="171">
        <v>1579200</v>
      </c>
      <c r="F724" s="146">
        <v>1579169.97</v>
      </c>
      <c r="G724" s="147">
        <f t="shared" si="36"/>
        <v>99.998098404255316</v>
      </c>
      <c r="H724" s="193"/>
      <c r="I724" s="143"/>
      <c r="J724" s="143"/>
      <c r="K724" s="143"/>
    </row>
    <row r="725" spans="1:11" ht="78.75" x14ac:dyDescent="0.25">
      <c r="A725" s="139" t="s">
        <v>510</v>
      </c>
      <c r="B725" s="246" t="s">
        <v>318</v>
      </c>
      <c r="C725" s="145" t="s">
        <v>317</v>
      </c>
      <c r="D725" s="145" t="s">
        <v>280</v>
      </c>
      <c r="E725" s="171">
        <f>E726</f>
        <v>19000</v>
      </c>
      <c r="F725" s="171">
        <f>F726</f>
        <v>18500</v>
      </c>
      <c r="G725" s="147">
        <f t="shared" si="36"/>
        <v>97.368421052631575</v>
      </c>
      <c r="H725" s="193">
        <v>100</v>
      </c>
      <c r="I725" s="143"/>
      <c r="J725" s="149" t="s">
        <v>504</v>
      </c>
      <c r="K725" s="143"/>
    </row>
    <row r="726" spans="1:11" ht="19.5" x14ac:dyDescent="0.25">
      <c r="A726" s="139"/>
      <c r="B726" s="151" t="s">
        <v>312</v>
      </c>
      <c r="C726" s="141"/>
      <c r="D726" s="141"/>
      <c r="E726" s="174">
        <f>E727+E728+E729</f>
        <v>19000</v>
      </c>
      <c r="F726" s="174">
        <f>F727+F728+F729</f>
        <v>18500</v>
      </c>
      <c r="G726" s="153">
        <f t="shared" si="36"/>
        <v>97.368421052631575</v>
      </c>
      <c r="H726" s="142"/>
      <c r="I726" s="143"/>
      <c r="J726" s="143"/>
      <c r="K726" s="143"/>
    </row>
    <row r="727" spans="1:11" ht="19.5" x14ac:dyDescent="0.25">
      <c r="A727" s="139"/>
      <c r="B727" s="163" t="s">
        <v>28</v>
      </c>
      <c r="C727" s="141"/>
      <c r="D727" s="141"/>
      <c r="E727" s="257">
        <v>1000</v>
      </c>
      <c r="F727" s="257">
        <v>1000</v>
      </c>
      <c r="G727" s="147">
        <f t="shared" si="36"/>
        <v>100</v>
      </c>
      <c r="H727" s="193"/>
      <c r="I727" s="143"/>
      <c r="J727" s="143"/>
      <c r="K727" s="143"/>
    </row>
    <row r="728" spans="1:11" ht="19.5" x14ac:dyDescent="0.25">
      <c r="A728" s="139"/>
      <c r="B728" s="163" t="s">
        <v>32</v>
      </c>
      <c r="C728" s="141"/>
      <c r="D728" s="141"/>
      <c r="E728" s="257">
        <v>10000</v>
      </c>
      <c r="F728" s="146">
        <v>9500</v>
      </c>
      <c r="G728" s="147">
        <f t="shared" si="36"/>
        <v>95</v>
      </c>
      <c r="H728" s="193"/>
      <c r="I728" s="143"/>
      <c r="J728" s="143"/>
      <c r="K728" s="143"/>
    </row>
    <row r="729" spans="1:11" ht="19.5" x14ac:dyDescent="0.25">
      <c r="A729" s="139"/>
      <c r="B729" s="163" t="s">
        <v>33</v>
      </c>
      <c r="C729" s="141"/>
      <c r="D729" s="141"/>
      <c r="E729" s="257">
        <v>8000</v>
      </c>
      <c r="F729" s="257">
        <v>8000</v>
      </c>
      <c r="G729" s="147">
        <f t="shared" si="36"/>
        <v>100</v>
      </c>
      <c r="H729" s="193"/>
      <c r="I729" s="143"/>
      <c r="J729" s="143"/>
      <c r="K729" s="143"/>
    </row>
    <row r="730" spans="1:11" ht="47.25" x14ac:dyDescent="0.25">
      <c r="A730" s="139" t="s">
        <v>511</v>
      </c>
      <c r="B730" s="246" t="s">
        <v>319</v>
      </c>
      <c r="C730" s="145" t="s">
        <v>26</v>
      </c>
      <c r="D730" s="145" t="s">
        <v>280</v>
      </c>
      <c r="E730" s="171">
        <f>E731</f>
        <v>1741074.0899999999</v>
      </c>
      <c r="F730" s="171">
        <f>F731</f>
        <v>1687972.83</v>
      </c>
      <c r="G730" s="147">
        <f t="shared" si="36"/>
        <v>96.950086139068333</v>
      </c>
      <c r="H730" s="193">
        <v>100</v>
      </c>
      <c r="I730" s="143"/>
      <c r="J730" s="149" t="s">
        <v>504</v>
      </c>
      <c r="K730" s="143"/>
    </row>
    <row r="731" spans="1:11" ht="19.5" x14ac:dyDescent="0.25">
      <c r="A731" s="139"/>
      <c r="B731" s="151" t="s">
        <v>312</v>
      </c>
      <c r="C731" s="141"/>
      <c r="D731" s="141"/>
      <c r="E731" s="174">
        <f>E732+E733+E734+E735+E736+E737+E738</f>
        <v>1741074.0899999999</v>
      </c>
      <c r="F731" s="174">
        <f>F732+F733+F734+F735+F736+F737+F738</f>
        <v>1687972.83</v>
      </c>
      <c r="G731" s="153">
        <f t="shared" si="36"/>
        <v>96.950086139068333</v>
      </c>
      <c r="H731" s="142"/>
      <c r="I731" s="143"/>
      <c r="J731" s="143"/>
      <c r="K731" s="143"/>
    </row>
    <row r="732" spans="1:11" ht="19.5" x14ac:dyDescent="0.25">
      <c r="A732" s="139"/>
      <c r="B732" s="163" t="s">
        <v>28</v>
      </c>
      <c r="C732" s="141"/>
      <c r="D732" s="141"/>
      <c r="E732" s="257">
        <v>378429</v>
      </c>
      <c r="F732" s="146">
        <v>164806.5</v>
      </c>
      <c r="G732" s="147">
        <f t="shared" si="36"/>
        <v>43.550177179867298</v>
      </c>
      <c r="H732" s="193"/>
      <c r="I732" s="143"/>
      <c r="J732" s="143"/>
      <c r="K732" s="143"/>
    </row>
    <row r="733" spans="1:11" ht="19.5" x14ac:dyDescent="0.25">
      <c r="A733" s="139"/>
      <c r="B733" s="163" t="s">
        <v>29</v>
      </c>
      <c r="C733" s="141"/>
      <c r="D733" s="141"/>
      <c r="E733" s="257">
        <v>10430</v>
      </c>
      <c r="F733" s="146">
        <v>13881</v>
      </c>
      <c r="G733" s="147"/>
      <c r="H733" s="193"/>
      <c r="I733" s="143"/>
      <c r="J733" s="143"/>
      <c r="K733" s="143"/>
    </row>
    <row r="734" spans="1:11" ht="19.5" x14ac:dyDescent="0.25">
      <c r="A734" s="139"/>
      <c r="B734" s="163" t="s">
        <v>30</v>
      </c>
      <c r="C734" s="141"/>
      <c r="D734" s="141"/>
      <c r="E734" s="257">
        <v>107782.09</v>
      </c>
      <c r="F734" s="146">
        <v>104078.3</v>
      </c>
      <c r="G734" s="147">
        <f t="shared" si="36"/>
        <v>96.563631304607284</v>
      </c>
      <c r="H734" s="193"/>
      <c r="I734" s="143"/>
      <c r="J734" s="143"/>
      <c r="K734" s="143"/>
    </row>
    <row r="735" spans="1:11" ht="19.5" x14ac:dyDescent="0.25">
      <c r="A735" s="139"/>
      <c r="B735" s="163" t="s">
        <v>31</v>
      </c>
      <c r="C735" s="141"/>
      <c r="D735" s="141"/>
      <c r="E735" s="257">
        <v>335374.5</v>
      </c>
      <c r="F735" s="146">
        <v>322196.5</v>
      </c>
      <c r="G735" s="147">
        <f t="shared" si="36"/>
        <v>96.070661305495804</v>
      </c>
      <c r="H735" s="193"/>
      <c r="I735" s="143"/>
      <c r="J735" s="143"/>
      <c r="K735" s="143"/>
    </row>
    <row r="736" spans="1:11" ht="19.5" x14ac:dyDescent="0.25">
      <c r="A736" s="139"/>
      <c r="B736" s="163" t="s">
        <v>32</v>
      </c>
      <c r="C736" s="141"/>
      <c r="D736" s="141"/>
      <c r="E736" s="257">
        <v>172154.5</v>
      </c>
      <c r="F736" s="146">
        <v>233778.5</v>
      </c>
      <c r="G736" s="147">
        <f t="shared" ref="G736:G766" si="37">F736/E736*100</f>
        <v>135.79575323328754</v>
      </c>
      <c r="H736" s="193"/>
      <c r="I736" s="143"/>
      <c r="J736" s="143"/>
      <c r="K736" s="143"/>
    </row>
    <row r="737" spans="1:11" ht="19.5" x14ac:dyDescent="0.25">
      <c r="A737" s="139"/>
      <c r="B737" s="163" t="s">
        <v>33</v>
      </c>
      <c r="C737" s="141"/>
      <c r="D737" s="141"/>
      <c r="E737" s="257">
        <v>60904</v>
      </c>
      <c r="F737" s="146">
        <v>173242</v>
      </c>
      <c r="G737" s="147">
        <f t="shared" si="37"/>
        <v>284.45093918297653</v>
      </c>
      <c r="H737" s="193"/>
      <c r="I737" s="143"/>
      <c r="J737" s="143"/>
      <c r="K737" s="143"/>
    </row>
    <row r="738" spans="1:11" ht="19.5" x14ac:dyDescent="0.25">
      <c r="A738" s="139"/>
      <c r="B738" s="163" t="s">
        <v>34</v>
      </c>
      <c r="C738" s="141"/>
      <c r="D738" s="141"/>
      <c r="E738" s="257">
        <v>676000</v>
      </c>
      <c r="F738" s="146">
        <v>675990.03</v>
      </c>
      <c r="G738" s="147">
        <f t="shared" si="37"/>
        <v>99.998525147929001</v>
      </c>
      <c r="H738" s="193"/>
      <c r="I738" s="143"/>
      <c r="J738" s="143"/>
      <c r="K738" s="143"/>
    </row>
    <row r="739" spans="1:11" ht="63" x14ac:dyDescent="0.25">
      <c r="A739" s="139" t="s">
        <v>512</v>
      </c>
      <c r="B739" s="246" t="s">
        <v>320</v>
      </c>
      <c r="C739" s="145" t="s">
        <v>26</v>
      </c>
      <c r="D739" s="145" t="s">
        <v>280</v>
      </c>
      <c r="E739" s="171">
        <f>E740</f>
        <v>272081</v>
      </c>
      <c r="F739" s="171">
        <f>F740</f>
        <v>268869.81</v>
      </c>
      <c r="G739" s="147">
        <f t="shared" si="37"/>
        <v>98.819766907648827</v>
      </c>
      <c r="H739" s="193">
        <v>100</v>
      </c>
      <c r="I739" s="143"/>
      <c r="J739" s="149" t="s">
        <v>504</v>
      </c>
      <c r="K739" s="143"/>
    </row>
    <row r="740" spans="1:11" ht="19.5" x14ac:dyDescent="0.25">
      <c r="A740" s="139"/>
      <c r="B740" s="151" t="s">
        <v>312</v>
      </c>
      <c r="C740" s="141"/>
      <c r="D740" s="141"/>
      <c r="E740" s="171">
        <f>E741+E742+E743+E744+E745+E746+E747</f>
        <v>272081</v>
      </c>
      <c r="F740" s="174">
        <f>F741+F742+F743+F744+F745+F746+F747</f>
        <v>268869.81</v>
      </c>
      <c r="G740" s="153">
        <f t="shared" si="37"/>
        <v>98.819766907648827</v>
      </c>
      <c r="H740" s="142"/>
      <c r="I740" s="143"/>
      <c r="J740" s="143"/>
      <c r="K740" s="143"/>
    </row>
    <row r="741" spans="1:11" ht="19.5" x14ac:dyDescent="0.25">
      <c r="A741" s="139"/>
      <c r="B741" s="163" t="s">
        <v>28</v>
      </c>
      <c r="C741" s="141"/>
      <c r="D741" s="141"/>
      <c r="E741" s="171">
        <v>36440</v>
      </c>
      <c r="F741" s="146">
        <v>36776.68</v>
      </c>
      <c r="G741" s="147">
        <f t="shared" si="37"/>
        <v>100.9239297475302</v>
      </c>
      <c r="H741" s="193"/>
      <c r="I741" s="143"/>
      <c r="J741" s="143"/>
      <c r="K741" s="143"/>
    </row>
    <row r="742" spans="1:11" ht="19.5" x14ac:dyDescent="0.25">
      <c r="A742" s="139"/>
      <c r="B742" s="163" t="s">
        <v>29</v>
      </c>
      <c r="C742" s="141"/>
      <c r="D742" s="141"/>
      <c r="E742" s="171">
        <v>11055</v>
      </c>
      <c r="F742" s="146">
        <v>11352.9</v>
      </c>
      <c r="G742" s="147">
        <f t="shared" si="37"/>
        <v>102.69470827679783</v>
      </c>
      <c r="H742" s="193"/>
      <c r="I742" s="143"/>
      <c r="J742" s="143"/>
      <c r="K742" s="143"/>
    </row>
    <row r="743" spans="1:11" ht="19.5" x14ac:dyDescent="0.25">
      <c r="A743" s="139"/>
      <c r="B743" s="163" t="s">
        <v>30</v>
      </c>
      <c r="C743" s="141"/>
      <c r="D743" s="141"/>
      <c r="E743" s="171">
        <v>10000</v>
      </c>
      <c r="F743" s="146">
        <v>9993.83</v>
      </c>
      <c r="G743" s="147">
        <f t="shared" si="37"/>
        <v>99.938299999999998</v>
      </c>
      <c r="H743" s="193"/>
      <c r="I743" s="143"/>
      <c r="J743" s="143"/>
      <c r="K743" s="143"/>
    </row>
    <row r="744" spans="1:11" ht="19.5" x14ac:dyDescent="0.25">
      <c r="A744" s="139"/>
      <c r="B744" s="163" t="s">
        <v>31</v>
      </c>
      <c r="C744" s="141"/>
      <c r="D744" s="141"/>
      <c r="E744" s="171">
        <v>5250</v>
      </c>
      <c r="F744" s="146">
        <v>5650.62</v>
      </c>
      <c r="G744" s="147">
        <f t="shared" si="37"/>
        <v>107.63085714285714</v>
      </c>
      <c r="H744" s="193"/>
      <c r="I744" s="143"/>
      <c r="J744" s="143"/>
      <c r="K744" s="143"/>
    </row>
    <row r="745" spans="1:11" ht="19.5" x14ac:dyDescent="0.25">
      <c r="A745" s="139"/>
      <c r="B745" s="163" t="s">
        <v>32</v>
      </c>
      <c r="C745" s="141"/>
      <c r="D745" s="141"/>
      <c r="E745" s="171">
        <v>40900</v>
      </c>
      <c r="F745" s="146">
        <v>40843.160000000003</v>
      </c>
      <c r="G745" s="147">
        <f t="shared" si="37"/>
        <v>99.861026894865532</v>
      </c>
      <c r="H745" s="193"/>
      <c r="I745" s="143"/>
      <c r="J745" s="143"/>
      <c r="K745" s="143"/>
    </row>
    <row r="746" spans="1:11" ht="19.5" x14ac:dyDescent="0.25">
      <c r="A746" s="139"/>
      <c r="B746" s="163" t="s">
        <v>33</v>
      </c>
      <c r="C746" s="141"/>
      <c r="D746" s="141"/>
      <c r="E746" s="171">
        <v>51216</v>
      </c>
      <c r="F746" s="146">
        <v>51208.7</v>
      </c>
      <c r="G746" s="147">
        <f t="shared" si="37"/>
        <v>99.985746641674467</v>
      </c>
      <c r="H746" s="193"/>
      <c r="I746" s="143"/>
      <c r="J746" s="143"/>
      <c r="K746" s="143"/>
    </row>
    <row r="747" spans="1:11" ht="19.5" x14ac:dyDescent="0.25">
      <c r="A747" s="139"/>
      <c r="B747" s="163" t="s">
        <v>34</v>
      </c>
      <c r="C747" s="141"/>
      <c r="D747" s="141"/>
      <c r="E747" s="171">
        <v>117220</v>
      </c>
      <c r="F747" s="146">
        <v>113043.92</v>
      </c>
      <c r="G747" s="147">
        <f t="shared" si="37"/>
        <v>96.437399761132909</v>
      </c>
      <c r="H747" s="193"/>
      <c r="I747" s="143"/>
      <c r="J747" s="143"/>
      <c r="K747" s="143"/>
    </row>
    <row r="748" spans="1:11" ht="47.25" x14ac:dyDescent="0.25">
      <c r="A748" s="139" t="s">
        <v>513</v>
      </c>
      <c r="B748" s="246" t="s">
        <v>321</v>
      </c>
      <c r="C748" s="145" t="s">
        <v>26</v>
      </c>
      <c r="D748" s="145" t="s">
        <v>280</v>
      </c>
      <c r="E748" s="171">
        <f>E749</f>
        <v>1720</v>
      </c>
      <c r="F748" s="171">
        <f>F749</f>
        <v>952.42</v>
      </c>
      <c r="G748" s="147">
        <f t="shared" si="37"/>
        <v>55.373255813953485</v>
      </c>
      <c r="H748" s="193">
        <v>100</v>
      </c>
      <c r="I748" s="143"/>
      <c r="J748" s="149" t="s">
        <v>504</v>
      </c>
      <c r="K748" s="143"/>
    </row>
    <row r="749" spans="1:11" s="155" customFormat="1" ht="19.5" x14ac:dyDescent="0.25">
      <c r="A749" s="189"/>
      <c r="B749" s="151" t="s">
        <v>27</v>
      </c>
      <c r="C749" s="190"/>
      <c r="D749" s="190"/>
      <c r="E749" s="174">
        <f>E750+E751</f>
        <v>1720</v>
      </c>
      <c r="F749" s="174">
        <f>F750+F751</f>
        <v>952.42</v>
      </c>
      <c r="G749" s="153">
        <f t="shared" si="37"/>
        <v>55.373255813953485</v>
      </c>
      <c r="H749" s="192"/>
      <c r="I749" s="191"/>
      <c r="J749" s="191"/>
      <c r="K749" s="191"/>
    </row>
    <row r="750" spans="1:11" ht="19.5" x14ac:dyDescent="0.25">
      <c r="A750" s="139"/>
      <c r="B750" s="163" t="s">
        <v>28</v>
      </c>
      <c r="C750" s="141"/>
      <c r="D750" s="141"/>
      <c r="E750" s="171">
        <v>1300</v>
      </c>
      <c r="F750" s="146">
        <v>952.42</v>
      </c>
      <c r="G750" s="147">
        <f t="shared" si="37"/>
        <v>73.263076923076923</v>
      </c>
      <c r="H750" s="193"/>
      <c r="I750" s="143"/>
      <c r="J750" s="143"/>
      <c r="K750" s="143"/>
    </row>
    <row r="751" spans="1:11" ht="19.5" x14ac:dyDescent="0.25">
      <c r="A751" s="139"/>
      <c r="B751" s="163" t="s">
        <v>31</v>
      </c>
      <c r="C751" s="141"/>
      <c r="D751" s="141"/>
      <c r="E751" s="171">
        <v>420</v>
      </c>
      <c r="F751" s="146"/>
      <c r="G751" s="147"/>
      <c r="H751" s="193"/>
      <c r="I751" s="143"/>
      <c r="J751" s="143"/>
      <c r="K751" s="143"/>
    </row>
    <row r="752" spans="1:11" ht="78.75" x14ac:dyDescent="0.25">
      <c r="A752" s="139" t="s">
        <v>514</v>
      </c>
      <c r="B752" s="246" t="s">
        <v>515</v>
      </c>
      <c r="C752" s="145" t="s">
        <v>26</v>
      </c>
      <c r="D752" s="141"/>
      <c r="E752" s="171">
        <f>E753</f>
        <v>37900</v>
      </c>
      <c r="F752" s="171">
        <f>F753</f>
        <v>56488.072</v>
      </c>
      <c r="G752" s="147"/>
      <c r="H752" s="193">
        <v>100</v>
      </c>
      <c r="I752" s="143"/>
      <c r="J752" s="149" t="s">
        <v>504</v>
      </c>
      <c r="K752" s="143"/>
    </row>
    <row r="753" spans="1:11" ht="19.5" x14ac:dyDescent="0.25">
      <c r="A753" s="139"/>
      <c r="B753" s="151" t="s">
        <v>27</v>
      </c>
      <c r="C753" s="141"/>
      <c r="D753" s="141"/>
      <c r="E753" s="171">
        <f>E754+E755</f>
        <v>37900</v>
      </c>
      <c r="F753" s="171">
        <f>F754+F755</f>
        <v>56488.072</v>
      </c>
      <c r="G753" s="147"/>
      <c r="H753" s="193"/>
      <c r="I753" s="143"/>
      <c r="J753" s="143"/>
      <c r="K753" s="143"/>
    </row>
    <row r="754" spans="1:11" ht="19.5" x14ac:dyDescent="0.25">
      <c r="A754" s="139"/>
      <c r="B754" s="163" t="s">
        <v>31</v>
      </c>
      <c r="C754" s="141"/>
      <c r="D754" s="141"/>
      <c r="E754" s="171"/>
      <c r="F754" s="146">
        <v>18590.921999999999</v>
      </c>
      <c r="G754" s="147"/>
      <c r="H754" s="193"/>
      <c r="I754" s="143"/>
      <c r="J754" s="143"/>
      <c r="K754" s="143"/>
    </row>
    <row r="755" spans="1:11" ht="19.5" x14ac:dyDescent="0.25">
      <c r="A755" s="139"/>
      <c r="B755" s="163" t="s">
        <v>34</v>
      </c>
      <c r="C755" s="141"/>
      <c r="D755" s="141"/>
      <c r="E755" s="171">
        <v>37900</v>
      </c>
      <c r="F755" s="146">
        <v>37897.15</v>
      </c>
      <c r="G755" s="147"/>
      <c r="H755" s="193"/>
      <c r="I755" s="143"/>
      <c r="J755" s="143"/>
      <c r="K755" s="143"/>
    </row>
    <row r="756" spans="1:11" ht="47.25" x14ac:dyDescent="0.25">
      <c r="A756" s="139" t="s">
        <v>516</v>
      </c>
      <c r="B756" s="246" t="s">
        <v>322</v>
      </c>
      <c r="C756" s="145" t="s">
        <v>317</v>
      </c>
      <c r="D756" s="145" t="s">
        <v>280</v>
      </c>
      <c r="E756" s="171">
        <f>E757</f>
        <v>754504.5</v>
      </c>
      <c r="F756" s="171">
        <f>F757</f>
        <v>759056.75</v>
      </c>
      <c r="G756" s="147">
        <f t="shared" si="37"/>
        <v>100.60334298867669</v>
      </c>
      <c r="H756" s="193">
        <v>100</v>
      </c>
      <c r="I756" s="143"/>
      <c r="J756" s="149" t="s">
        <v>504</v>
      </c>
      <c r="K756" s="143"/>
    </row>
    <row r="757" spans="1:11" s="155" customFormat="1" ht="19.5" x14ac:dyDescent="0.25">
      <c r="A757" s="189"/>
      <c r="B757" s="151" t="s">
        <v>27</v>
      </c>
      <c r="C757" s="190"/>
      <c r="D757" s="190"/>
      <c r="E757" s="174">
        <f>E758+E759+E760+E761+E762+E763</f>
        <v>754504.5</v>
      </c>
      <c r="F757" s="174">
        <f>F758+F759+F760+F761+F762+F763</f>
        <v>759056.75</v>
      </c>
      <c r="G757" s="153">
        <f t="shared" si="37"/>
        <v>100.60334298867669</v>
      </c>
      <c r="H757" s="192"/>
      <c r="I757" s="191"/>
      <c r="J757" s="191"/>
      <c r="K757" s="191"/>
    </row>
    <row r="758" spans="1:11" ht="19.5" x14ac:dyDescent="0.25">
      <c r="A758" s="139"/>
      <c r="B758" s="163" t="s">
        <v>28</v>
      </c>
      <c r="C758" s="141"/>
      <c r="D758" s="141"/>
      <c r="E758" s="171">
        <v>248240</v>
      </c>
      <c r="F758" s="146">
        <v>263152.40000000002</v>
      </c>
      <c r="G758" s="147">
        <f t="shared" si="37"/>
        <v>106.00725104737352</v>
      </c>
      <c r="H758" s="193"/>
      <c r="I758" s="143"/>
      <c r="J758" s="143"/>
      <c r="K758" s="143"/>
    </row>
    <row r="759" spans="1:11" ht="19.5" x14ac:dyDescent="0.25">
      <c r="A759" s="139"/>
      <c r="B759" s="163" t="s">
        <v>29</v>
      </c>
      <c r="C759" s="141"/>
      <c r="D759" s="141"/>
      <c r="E759" s="171">
        <v>190495</v>
      </c>
      <c r="F759" s="146">
        <v>181629.16</v>
      </c>
      <c r="G759" s="147">
        <f t="shared" si="37"/>
        <v>95.345893593007688</v>
      </c>
      <c r="H759" s="193"/>
      <c r="I759" s="143"/>
      <c r="J759" s="143"/>
      <c r="K759" s="143"/>
    </row>
    <row r="760" spans="1:11" ht="19.5" x14ac:dyDescent="0.25">
      <c r="A760" s="139"/>
      <c r="B760" s="163" t="s">
        <v>30</v>
      </c>
      <c r="C760" s="141"/>
      <c r="D760" s="141"/>
      <c r="E760" s="171">
        <v>71492</v>
      </c>
      <c r="F760" s="146">
        <v>73791.429999999993</v>
      </c>
      <c r="G760" s="147">
        <f t="shared" si="37"/>
        <v>103.21634588485425</v>
      </c>
      <c r="H760" s="193"/>
      <c r="I760" s="143"/>
      <c r="J760" s="143"/>
      <c r="K760" s="143"/>
    </row>
    <row r="761" spans="1:11" ht="19.5" x14ac:dyDescent="0.25">
      <c r="A761" s="139"/>
      <c r="B761" s="163" t="s">
        <v>31</v>
      </c>
      <c r="C761" s="141"/>
      <c r="D761" s="141"/>
      <c r="E761" s="171">
        <v>149463</v>
      </c>
      <c r="F761" s="146">
        <v>143603.76</v>
      </c>
      <c r="G761" s="147">
        <f t="shared" si="37"/>
        <v>96.079805704421844</v>
      </c>
      <c r="H761" s="193"/>
      <c r="I761" s="143"/>
      <c r="J761" s="143"/>
      <c r="K761" s="143"/>
    </row>
    <row r="762" spans="1:11" ht="19.5" x14ac:dyDescent="0.25">
      <c r="A762" s="139"/>
      <c r="B762" s="163" t="s">
        <v>32</v>
      </c>
      <c r="C762" s="141"/>
      <c r="D762" s="141"/>
      <c r="E762" s="171">
        <v>60578.5</v>
      </c>
      <c r="F762" s="146">
        <v>68836.759999999995</v>
      </c>
      <c r="G762" s="147">
        <f t="shared" si="37"/>
        <v>113.63232830129502</v>
      </c>
      <c r="H762" s="193"/>
      <c r="I762" s="143"/>
      <c r="J762" s="143"/>
      <c r="K762" s="143"/>
    </row>
    <row r="763" spans="1:11" ht="19.5" x14ac:dyDescent="0.25">
      <c r="A763" s="139"/>
      <c r="B763" s="163" t="s">
        <v>33</v>
      </c>
      <c r="C763" s="141"/>
      <c r="D763" s="141"/>
      <c r="E763" s="171">
        <v>34236</v>
      </c>
      <c r="F763" s="171">
        <v>28043.24</v>
      </c>
      <c r="G763" s="147">
        <f t="shared" si="37"/>
        <v>81.911555088211244</v>
      </c>
      <c r="H763" s="193"/>
      <c r="I763" s="143"/>
      <c r="J763" s="143"/>
      <c r="K763" s="143"/>
    </row>
    <row r="764" spans="1:11" ht="19.5" x14ac:dyDescent="0.25">
      <c r="A764" s="139"/>
      <c r="B764" s="159" t="s">
        <v>323</v>
      </c>
      <c r="C764" s="141"/>
      <c r="D764" s="141"/>
      <c r="E764" s="176">
        <f>E765+E766</f>
        <v>22110209.599999998</v>
      </c>
      <c r="F764" s="176">
        <f>F765+F766</f>
        <v>25523078.572000001</v>
      </c>
      <c r="G764" s="161">
        <f t="shared" si="37"/>
        <v>115.43571514582116</v>
      </c>
      <c r="H764" s="142"/>
      <c r="I764" s="143"/>
      <c r="J764" s="143"/>
      <c r="K764" s="143"/>
    </row>
    <row r="765" spans="1:11" s="155" customFormat="1" ht="19.5" x14ac:dyDescent="0.25">
      <c r="A765" s="189"/>
      <c r="B765" s="151" t="s">
        <v>13</v>
      </c>
      <c r="C765" s="190"/>
      <c r="D765" s="190"/>
      <c r="E765" s="174">
        <f>E673+E675+E677+E679</f>
        <v>3907142</v>
      </c>
      <c r="F765" s="174">
        <f>F673+F675+F677+F679</f>
        <v>3683063.5500000003</v>
      </c>
      <c r="G765" s="153">
        <f t="shared" si="37"/>
        <v>94.264901301258064</v>
      </c>
      <c r="H765" s="192"/>
      <c r="I765" s="191"/>
      <c r="J765" s="191"/>
      <c r="K765" s="191"/>
    </row>
    <row r="766" spans="1:11" s="155" customFormat="1" ht="19.5" x14ac:dyDescent="0.25">
      <c r="A766" s="189"/>
      <c r="B766" s="151" t="s">
        <v>22</v>
      </c>
      <c r="C766" s="190"/>
      <c r="D766" s="190"/>
      <c r="E766" s="174">
        <f>E690+E699+E708+E717+E723+E726+E731+E740+E749+E753+E757</f>
        <v>18203067.599999998</v>
      </c>
      <c r="F766" s="174">
        <f>F690+F699+F708+F717+F723+F726+F731+F740+F749+F753+F757</f>
        <v>21840015.022</v>
      </c>
      <c r="G766" s="153">
        <f t="shared" si="37"/>
        <v>119.97985999898174</v>
      </c>
      <c r="H766" s="192"/>
      <c r="I766" s="191"/>
      <c r="J766" s="191"/>
      <c r="K766" s="191"/>
    </row>
    <row r="767" spans="1:11" ht="19.5" x14ac:dyDescent="0.25">
      <c r="A767" s="139"/>
      <c r="B767" s="151"/>
      <c r="C767" s="141"/>
      <c r="D767" s="141"/>
      <c r="E767" s="257"/>
      <c r="F767" s="257"/>
      <c r="G767" s="153"/>
      <c r="H767" s="142"/>
      <c r="I767" s="143"/>
      <c r="J767" s="143"/>
      <c r="K767" s="143"/>
    </row>
    <row r="768" spans="1:11" ht="19.5" x14ac:dyDescent="0.25">
      <c r="A768" s="139"/>
      <c r="B768" s="165" t="s">
        <v>263</v>
      </c>
      <c r="C768" s="141"/>
      <c r="D768" s="141"/>
      <c r="E768" s="176">
        <f>E769+E772+E773+E774</f>
        <v>116320978.59999999</v>
      </c>
      <c r="F768" s="176">
        <f>F769+F772+F773+F774</f>
        <v>158267535.37200001</v>
      </c>
      <c r="G768" s="161">
        <f t="shared" ref="G768:G774" si="38">F768/E768*100</f>
        <v>136.06104184890344</v>
      </c>
      <c r="H768" s="142"/>
      <c r="I768" s="258"/>
      <c r="J768" s="258"/>
      <c r="K768" s="256"/>
    </row>
    <row r="769" spans="1:11" s="155" customFormat="1" ht="19.5" x14ac:dyDescent="0.25">
      <c r="A769" s="189"/>
      <c r="B769" s="166" t="s">
        <v>13</v>
      </c>
      <c r="C769" s="190"/>
      <c r="D769" s="190"/>
      <c r="E769" s="174">
        <f>E76+E145+E186+E508+E666+E765</f>
        <v>33641647</v>
      </c>
      <c r="F769" s="174">
        <f>F76+F145+F186+F508+F666+F765</f>
        <v>33255888.560000002</v>
      </c>
      <c r="G769" s="153">
        <f t="shared" si="38"/>
        <v>98.853330694540617</v>
      </c>
      <c r="H769" s="192"/>
      <c r="I769" s="258"/>
      <c r="J769" s="191"/>
      <c r="K769" s="191"/>
    </row>
    <row r="770" spans="1:11" s="155" customFormat="1" ht="19.5" x14ac:dyDescent="0.25">
      <c r="A770" s="189"/>
      <c r="B770" s="151" t="s">
        <v>438</v>
      </c>
      <c r="C770" s="190"/>
      <c r="D770" s="190"/>
      <c r="E770" s="174"/>
      <c r="F770" s="174"/>
      <c r="G770" s="153"/>
      <c r="H770" s="192"/>
      <c r="I770" s="258"/>
      <c r="J770" s="191"/>
      <c r="K770" s="191"/>
    </row>
    <row r="771" spans="1:11" s="155" customFormat="1" ht="63" x14ac:dyDescent="0.25">
      <c r="A771" s="189"/>
      <c r="B771" s="151" t="s">
        <v>439</v>
      </c>
      <c r="C771" s="190"/>
      <c r="D771" s="190"/>
      <c r="E771" s="174">
        <f>E78</f>
        <v>373174</v>
      </c>
      <c r="F771" s="174">
        <f>F78</f>
        <v>373174</v>
      </c>
      <c r="G771" s="153">
        <f t="shared" si="38"/>
        <v>100</v>
      </c>
      <c r="H771" s="192"/>
      <c r="I771" s="258"/>
      <c r="J771" s="191"/>
      <c r="K771" s="191"/>
    </row>
    <row r="772" spans="1:11" s="155" customFormat="1" ht="19.5" x14ac:dyDescent="0.25">
      <c r="A772" s="189"/>
      <c r="B772" s="166" t="s">
        <v>22</v>
      </c>
      <c r="C772" s="190"/>
      <c r="D772" s="190"/>
      <c r="E772" s="174">
        <f>E766+E509+E187</f>
        <v>19082938.599999998</v>
      </c>
      <c r="F772" s="174">
        <f>F766+F509+F187</f>
        <v>22699178.281999998</v>
      </c>
      <c r="G772" s="153">
        <f t="shared" si="38"/>
        <v>118.95011956911081</v>
      </c>
      <c r="H772" s="192"/>
      <c r="I772" s="258"/>
      <c r="J772" s="191"/>
      <c r="K772" s="191"/>
    </row>
    <row r="773" spans="1:11" s="155" customFormat="1" ht="19.5" x14ac:dyDescent="0.25">
      <c r="A773" s="189"/>
      <c r="B773" s="166" t="s">
        <v>144</v>
      </c>
      <c r="C773" s="190"/>
      <c r="D773" s="190"/>
      <c r="E773" s="174">
        <f>E79+E146+E510+E667</f>
        <v>63562393</v>
      </c>
      <c r="F773" s="174">
        <f>F79+F146+F188+F510+F667</f>
        <v>102278468.53</v>
      </c>
      <c r="G773" s="153">
        <f t="shared" si="38"/>
        <v>160.910349190283</v>
      </c>
      <c r="H773" s="192"/>
      <c r="I773" s="258"/>
      <c r="J773" s="191"/>
      <c r="K773" s="191"/>
    </row>
    <row r="774" spans="1:11" s="155" customFormat="1" ht="33" x14ac:dyDescent="0.25">
      <c r="A774" s="189"/>
      <c r="B774" s="166" t="s">
        <v>139</v>
      </c>
      <c r="C774" s="190"/>
      <c r="D774" s="190"/>
      <c r="E774" s="174">
        <f>E668</f>
        <v>34000</v>
      </c>
      <c r="F774" s="174">
        <f>F668</f>
        <v>34000</v>
      </c>
      <c r="G774" s="153">
        <f t="shared" si="38"/>
        <v>100</v>
      </c>
      <c r="H774" s="192"/>
      <c r="I774" s="191"/>
      <c r="J774" s="191"/>
      <c r="K774" s="191"/>
    </row>
    <row r="775" spans="1:11" ht="19.5" x14ac:dyDescent="0.25">
      <c r="A775" s="139"/>
      <c r="B775" s="151"/>
      <c r="C775" s="141"/>
      <c r="D775" s="141"/>
      <c r="E775" s="257"/>
      <c r="F775" s="257"/>
      <c r="G775" s="153"/>
      <c r="H775" s="142"/>
      <c r="I775" s="143"/>
      <c r="J775" s="143"/>
      <c r="K775" s="143"/>
    </row>
    <row r="776" spans="1:11" ht="19.5" x14ac:dyDescent="0.25">
      <c r="A776" s="139"/>
      <c r="B776" s="151"/>
      <c r="C776" s="141"/>
      <c r="D776" s="141"/>
      <c r="E776" s="257"/>
      <c r="G776" s="153"/>
      <c r="H776" s="142"/>
      <c r="I776" s="143"/>
      <c r="J776" s="143"/>
      <c r="K776" s="143"/>
    </row>
    <row r="777" spans="1:11" x14ac:dyDescent="0.25">
      <c r="A777" s="145"/>
      <c r="H777" s="259"/>
      <c r="I777" s="238"/>
      <c r="J777" s="238"/>
      <c r="K777" s="238"/>
    </row>
    <row r="778" spans="1:11" x14ac:dyDescent="0.25">
      <c r="A778" s="145"/>
      <c r="H778" s="259"/>
      <c r="I778" s="238"/>
      <c r="J778" s="238"/>
      <c r="K778" s="238"/>
    </row>
    <row r="779" spans="1:11" x14ac:dyDescent="0.25">
      <c r="A779" s="145"/>
      <c r="H779" s="259"/>
      <c r="I779" s="238"/>
      <c r="J779" s="238"/>
      <c r="K779" s="238"/>
    </row>
    <row r="780" spans="1:11" x14ac:dyDescent="0.25">
      <c r="A780" s="145"/>
      <c r="H780" s="259"/>
      <c r="I780" s="238"/>
      <c r="J780" s="238"/>
      <c r="K780" s="238"/>
    </row>
    <row r="781" spans="1:11" x14ac:dyDescent="0.25">
      <c r="A781" s="145"/>
      <c r="H781" s="259"/>
      <c r="I781" s="238"/>
      <c r="J781" s="238"/>
      <c r="K781" s="238"/>
    </row>
    <row r="782" spans="1:11" x14ac:dyDescent="0.25">
      <c r="A782" s="145"/>
      <c r="H782" s="259"/>
      <c r="I782" s="260"/>
      <c r="J782" s="260"/>
      <c r="K782" s="260"/>
    </row>
    <row r="783" spans="1:11" x14ac:dyDescent="0.25">
      <c r="H783" s="259"/>
      <c r="I783" s="239"/>
      <c r="J783" s="239"/>
      <c r="K783" s="239"/>
    </row>
  </sheetData>
  <mergeCells count="49">
    <mergeCell ref="A645:K645"/>
    <mergeCell ref="A670:K670"/>
    <mergeCell ref="A671:K671"/>
    <mergeCell ref="A580:K580"/>
    <mergeCell ref="A585:K585"/>
    <mergeCell ref="A610:K610"/>
    <mergeCell ref="J625:J626"/>
    <mergeCell ref="A629:K629"/>
    <mergeCell ref="A634:K634"/>
    <mergeCell ref="A575:K575"/>
    <mergeCell ref="A176:K176"/>
    <mergeCell ref="A181:K181"/>
    <mergeCell ref="B189:K189"/>
    <mergeCell ref="A190:K190"/>
    <mergeCell ref="A341:K341"/>
    <mergeCell ref="A512:K512"/>
    <mergeCell ref="A513:K513"/>
    <mergeCell ref="B526:K526"/>
    <mergeCell ref="A541:K541"/>
    <mergeCell ref="A551:K551"/>
    <mergeCell ref="A562:K562"/>
    <mergeCell ref="A171:K171"/>
    <mergeCell ref="A87:K87"/>
    <mergeCell ref="A92:K92"/>
    <mergeCell ref="A97:K97"/>
    <mergeCell ref="A102:K102"/>
    <mergeCell ref="A111:K111"/>
    <mergeCell ref="A130:K130"/>
    <mergeCell ref="A137:K137"/>
    <mergeCell ref="A148:K148"/>
    <mergeCell ref="A149:K149"/>
    <mergeCell ref="A154:K154"/>
    <mergeCell ref="A161:K161"/>
    <mergeCell ref="A82:K82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39:K39"/>
    <mergeCell ref="A81:K8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6"/>
  <sheetViews>
    <sheetView defaultGridColor="0" colorId="8" zoomScale="120" zoomScaleNormal="120" workbookViewId="0">
      <selection activeCell="B628" sqref="B628"/>
    </sheetView>
  </sheetViews>
  <sheetFormatPr defaultRowHeight="15" x14ac:dyDescent="0.25"/>
  <cols>
    <col min="1" max="1" width="7" style="383" customWidth="1"/>
    <col min="2" max="2" width="46.85546875" style="441" customWidth="1"/>
    <col min="3" max="3" width="22.140625" style="382" customWidth="1"/>
    <col min="4" max="4" width="12.85546875" style="382" customWidth="1"/>
    <col min="5" max="5" width="15.85546875" style="382" customWidth="1"/>
    <col min="6" max="6" width="16.140625" style="382" customWidth="1"/>
    <col min="7" max="7" width="11.28515625" style="382" customWidth="1"/>
    <col min="8" max="10" width="16.7109375" style="443" customWidth="1"/>
    <col min="11" max="11" width="13.28515625" style="443" customWidth="1"/>
    <col min="12" max="12" width="16.7109375" style="443" customWidth="1"/>
    <col min="13" max="13" width="25" style="466" customWidth="1"/>
    <col min="14" max="14" width="24.28515625" style="133" customWidth="1"/>
    <col min="15" max="16384" width="9.140625" style="133"/>
  </cols>
  <sheetData>
    <row r="1" spans="1:13" x14ac:dyDescent="0.25">
      <c r="A1" s="519"/>
      <c r="B1" s="520"/>
      <c r="C1" s="521"/>
      <c r="D1" s="521"/>
      <c r="E1" s="521"/>
      <c r="F1" s="521"/>
      <c r="G1" s="521"/>
      <c r="H1" s="522"/>
      <c r="I1" s="522"/>
      <c r="J1" s="522"/>
      <c r="K1" s="522"/>
      <c r="L1" s="657" t="s">
        <v>683</v>
      </c>
      <c r="M1" s="657"/>
    </row>
    <row r="2" spans="1:13" x14ac:dyDescent="0.25">
      <c r="A2" s="519"/>
      <c r="B2" s="520"/>
      <c r="C2" s="521"/>
      <c r="D2" s="521"/>
      <c r="E2" s="521"/>
      <c r="F2" s="521"/>
      <c r="G2" s="521"/>
      <c r="H2" s="522"/>
      <c r="I2" s="522"/>
      <c r="J2" s="522"/>
      <c r="K2" s="522"/>
      <c r="L2" s="657" t="s">
        <v>0</v>
      </c>
      <c r="M2" s="657"/>
    </row>
    <row r="3" spans="1:13" ht="15" customHeight="1" x14ac:dyDescent="0.25">
      <c r="A3" s="519"/>
      <c r="B3" s="523"/>
      <c r="C3" s="521"/>
      <c r="D3" s="521"/>
      <c r="E3" s="521"/>
      <c r="F3" s="519"/>
      <c r="G3" s="519"/>
      <c r="H3" s="524"/>
      <c r="I3" s="524"/>
      <c r="J3" s="524"/>
      <c r="K3" s="524"/>
      <c r="L3" s="524"/>
      <c r="M3" s="525"/>
    </row>
    <row r="4" spans="1:13" x14ac:dyDescent="0.25">
      <c r="A4" s="666" t="s">
        <v>10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</row>
    <row r="5" spans="1:13" x14ac:dyDescent="0.25">
      <c r="A5" s="492"/>
      <c r="B5" s="384"/>
      <c r="C5" s="262"/>
      <c r="D5" s="262"/>
      <c r="E5" s="262"/>
      <c r="F5" s="262"/>
      <c r="G5" s="262"/>
      <c r="H5" s="261"/>
      <c r="I5" s="261"/>
      <c r="J5" s="261"/>
      <c r="K5" s="261"/>
      <c r="L5" s="261"/>
      <c r="M5" s="444"/>
    </row>
    <row r="6" spans="1:13" ht="30" customHeight="1" x14ac:dyDescent="0.25">
      <c r="A6" s="661" t="s">
        <v>2</v>
      </c>
      <c r="B6" s="661" t="s">
        <v>1</v>
      </c>
      <c r="C6" s="661" t="s">
        <v>3</v>
      </c>
      <c r="D6" s="661" t="s">
        <v>4</v>
      </c>
      <c r="E6" s="661" t="s">
        <v>517</v>
      </c>
      <c r="F6" s="661"/>
      <c r="G6" s="661"/>
      <c r="H6" s="667" t="s">
        <v>8</v>
      </c>
      <c r="I6" s="661" t="s">
        <v>518</v>
      </c>
      <c r="J6" s="661"/>
      <c r="K6" s="661"/>
      <c r="L6" s="667" t="s">
        <v>8</v>
      </c>
      <c r="M6" s="661" t="s">
        <v>9</v>
      </c>
    </row>
    <row r="7" spans="1:13" ht="30" x14ac:dyDescent="0.25">
      <c r="A7" s="661"/>
      <c r="B7" s="661"/>
      <c r="C7" s="661"/>
      <c r="D7" s="661"/>
      <c r="E7" s="262" t="s">
        <v>5</v>
      </c>
      <c r="F7" s="262" t="s">
        <v>6</v>
      </c>
      <c r="G7" s="262" t="s">
        <v>7</v>
      </c>
      <c r="H7" s="667"/>
      <c r="I7" s="262" t="s">
        <v>5</v>
      </c>
      <c r="J7" s="262" t="s">
        <v>6</v>
      </c>
      <c r="K7" s="262" t="s">
        <v>7</v>
      </c>
      <c r="L7" s="667"/>
      <c r="M7" s="661"/>
    </row>
    <row r="8" spans="1:13" x14ac:dyDescent="0.25">
      <c r="A8" s="662" t="s">
        <v>303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</row>
    <row r="9" spans="1:13" x14ac:dyDescent="0.25">
      <c r="A9" s="661" t="s">
        <v>11</v>
      </c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</row>
    <row r="10" spans="1:13" ht="45" x14ac:dyDescent="0.25">
      <c r="A10" s="492">
        <v>1</v>
      </c>
      <c r="B10" s="384" t="s">
        <v>270</v>
      </c>
      <c r="C10" s="262" t="s">
        <v>432</v>
      </c>
      <c r="D10" s="262" t="s">
        <v>16</v>
      </c>
      <c r="E10" s="385">
        <f>E11+E12</f>
        <v>90411434.450000003</v>
      </c>
      <c r="F10" s="385">
        <f>F11+F12</f>
        <v>56656601</v>
      </c>
      <c r="G10" s="386">
        <f t="shared" ref="G10:G28" si="0">F10/E10*100</f>
        <v>62.66530483080949</v>
      </c>
      <c r="H10" s="261">
        <v>100</v>
      </c>
      <c r="I10" s="385">
        <f>I11+I12</f>
        <v>176677130.34999999</v>
      </c>
      <c r="J10" s="385">
        <f>J11+J12</f>
        <v>142823840.68000001</v>
      </c>
      <c r="K10" s="386">
        <f t="shared" ref="K10:K38" si="1">J10/I10*100</f>
        <v>80.83889544564363</v>
      </c>
      <c r="L10" s="261">
        <v>100</v>
      </c>
      <c r="M10" s="445"/>
    </row>
    <row r="11" spans="1:13" s="155" customFormat="1" x14ac:dyDescent="0.25">
      <c r="A11" s="492"/>
      <c r="B11" s="387" t="s">
        <v>13</v>
      </c>
      <c r="C11" s="388"/>
      <c r="D11" s="388"/>
      <c r="E11" s="389">
        <v>5950601</v>
      </c>
      <c r="F11" s="389">
        <v>5950601</v>
      </c>
      <c r="G11" s="390">
        <f t="shared" si="0"/>
        <v>100</v>
      </c>
      <c r="H11" s="391"/>
      <c r="I11" s="389">
        <f>E11+'2016'!E10+'2017'!E10+'2018'!E10</f>
        <v>22765601.899999999</v>
      </c>
      <c r="J11" s="389">
        <f>F11+'2016'!F10+'2017'!F10+'2018'!F10</f>
        <v>20509374.48</v>
      </c>
      <c r="K11" s="390">
        <f t="shared" si="1"/>
        <v>90.089313562142195</v>
      </c>
      <c r="L11" s="391"/>
      <c r="M11" s="388"/>
    </row>
    <row r="12" spans="1:13" s="155" customFormat="1" x14ac:dyDescent="0.25">
      <c r="A12" s="492"/>
      <c r="B12" s="392" t="s">
        <v>582</v>
      </c>
      <c r="C12" s="388"/>
      <c r="D12" s="388"/>
      <c r="E12" s="389">
        <v>84460833.450000003</v>
      </c>
      <c r="F12" s="389">
        <v>50706000</v>
      </c>
      <c r="G12" s="390">
        <f t="shared" si="0"/>
        <v>60.034927348920206</v>
      </c>
      <c r="H12" s="391"/>
      <c r="I12" s="389">
        <f>E12+'2016'!E11+'2017'!E11+'2018'!E11</f>
        <v>153911528.44999999</v>
      </c>
      <c r="J12" s="389">
        <f>F12+'2016'!F11+'2017'!F11+'2018'!F11</f>
        <v>122314466.2</v>
      </c>
      <c r="K12" s="390">
        <f t="shared" si="1"/>
        <v>79.470633182448921</v>
      </c>
      <c r="L12" s="391"/>
      <c r="M12" s="388"/>
    </row>
    <row r="13" spans="1:13" x14ac:dyDescent="0.25">
      <c r="A13" s="492"/>
      <c r="B13" s="393" t="s">
        <v>155</v>
      </c>
      <c r="C13" s="388"/>
      <c r="D13" s="388"/>
      <c r="E13" s="385"/>
      <c r="F13" s="385"/>
      <c r="G13" s="386"/>
      <c r="H13" s="391"/>
      <c r="I13" s="391"/>
      <c r="J13" s="391"/>
      <c r="K13" s="391"/>
      <c r="L13" s="391"/>
      <c r="M13" s="388"/>
    </row>
    <row r="14" spans="1:13" ht="60" x14ac:dyDescent="0.25">
      <c r="A14" s="492"/>
      <c r="B14" s="384" t="s">
        <v>279</v>
      </c>
      <c r="C14" s="262" t="s">
        <v>143</v>
      </c>
      <c r="D14" s="262" t="s">
        <v>280</v>
      </c>
      <c r="E14" s="385">
        <v>55000</v>
      </c>
      <c r="F14" s="385">
        <f>F15</f>
        <v>55000</v>
      </c>
      <c r="G14" s="386">
        <f t="shared" si="0"/>
        <v>100</v>
      </c>
      <c r="H14" s="261">
        <v>100</v>
      </c>
      <c r="I14" s="385">
        <f>I15</f>
        <v>153602.74</v>
      </c>
      <c r="J14" s="385">
        <f>J15</f>
        <v>137313.35</v>
      </c>
      <c r="K14" s="386">
        <f t="shared" si="1"/>
        <v>89.395117561053937</v>
      </c>
      <c r="L14" s="261"/>
      <c r="M14" s="388"/>
    </row>
    <row r="15" spans="1:13" s="155" customFormat="1" x14ac:dyDescent="0.25">
      <c r="A15" s="492"/>
      <c r="B15" s="387" t="s">
        <v>13</v>
      </c>
      <c r="C15" s="388"/>
      <c r="D15" s="388"/>
      <c r="E15" s="389">
        <v>55000</v>
      </c>
      <c r="F15" s="389">
        <v>55000</v>
      </c>
      <c r="G15" s="390">
        <f t="shared" si="0"/>
        <v>100</v>
      </c>
      <c r="H15" s="391"/>
      <c r="I15" s="389">
        <f>E15+'2017'!E14+'2018'!E14</f>
        <v>153602.74</v>
      </c>
      <c r="J15" s="389">
        <f>F15+'2017'!F14+'2018'!F14</f>
        <v>137313.35</v>
      </c>
      <c r="K15" s="390">
        <f t="shared" si="1"/>
        <v>89.395117561053937</v>
      </c>
      <c r="L15" s="391"/>
      <c r="M15" s="388"/>
    </row>
    <row r="16" spans="1:13" ht="105" x14ac:dyDescent="0.25">
      <c r="A16" s="492"/>
      <c r="B16" s="384" t="s">
        <v>281</v>
      </c>
      <c r="C16" s="262" t="s">
        <v>143</v>
      </c>
      <c r="D16" s="262" t="s">
        <v>280</v>
      </c>
      <c r="E16" s="385">
        <f>E17+E18</f>
        <v>200013.45</v>
      </c>
      <c r="F16" s="385">
        <f>F17+F18</f>
        <v>200013.45</v>
      </c>
      <c r="G16" s="386">
        <f t="shared" si="0"/>
        <v>100</v>
      </c>
      <c r="H16" s="261">
        <v>100</v>
      </c>
      <c r="I16" s="385">
        <f>I17+I18</f>
        <v>581011.44999999995</v>
      </c>
      <c r="J16" s="385">
        <f>J17+J18</f>
        <v>581071.44999999995</v>
      </c>
      <c r="K16" s="386">
        <f t="shared" si="1"/>
        <v>100.01032681886046</v>
      </c>
      <c r="L16" s="261"/>
      <c r="M16" s="388"/>
    </row>
    <row r="17" spans="1:13" s="155" customFormat="1" x14ac:dyDescent="0.25">
      <c r="A17" s="492"/>
      <c r="B17" s="387" t="s">
        <v>13</v>
      </c>
      <c r="C17" s="388"/>
      <c r="D17" s="388"/>
      <c r="E17" s="389">
        <v>139180</v>
      </c>
      <c r="F17" s="389">
        <v>139180</v>
      </c>
      <c r="G17" s="390">
        <f t="shared" si="0"/>
        <v>100</v>
      </c>
      <c r="H17" s="391"/>
      <c r="I17" s="389">
        <f>E17+'2017'!E16+'2018'!E16</f>
        <v>389094</v>
      </c>
      <c r="J17" s="389">
        <f>F17+'2017'!F16+'2018'!F16</f>
        <v>389094</v>
      </c>
      <c r="K17" s="390">
        <f t="shared" si="1"/>
        <v>100</v>
      </c>
      <c r="L17" s="391"/>
      <c r="M17" s="388"/>
    </row>
    <row r="18" spans="1:13" s="155" customFormat="1" x14ac:dyDescent="0.25">
      <c r="A18" s="492"/>
      <c r="B18" s="392" t="s">
        <v>582</v>
      </c>
      <c r="C18" s="388"/>
      <c r="D18" s="388"/>
      <c r="E18" s="389">
        <v>60833.45</v>
      </c>
      <c r="F18" s="389">
        <v>60833.45</v>
      </c>
      <c r="G18" s="390">
        <f t="shared" si="0"/>
        <v>100</v>
      </c>
      <c r="H18" s="391"/>
      <c r="I18" s="389">
        <f>E18+'2017'!E17+'2018'!E17</f>
        <v>191917.45</v>
      </c>
      <c r="J18" s="389">
        <f>F18+'2017'!F17+'2018'!F17</f>
        <v>191977.45</v>
      </c>
      <c r="K18" s="390">
        <f t="shared" si="1"/>
        <v>100.0312634416516</v>
      </c>
      <c r="L18" s="391"/>
      <c r="M18" s="388"/>
    </row>
    <row r="19" spans="1:13" ht="105" x14ac:dyDescent="0.25">
      <c r="A19" s="492">
        <v>2</v>
      </c>
      <c r="B19" s="384" t="s">
        <v>269</v>
      </c>
      <c r="C19" s="262" t="s">
        <v>141</v>
      </c>
      <c r="D19" s="262" t="s">
        <v>16</v>
      </c>
      <c r="E19" s="385">
        <f>E20+E21</f>
        <v>2231680</v>
      </c>
      <c r="F19" s="385">
        <f>F20+F21</f>
        <v>3480482.7</v>
      </c>
      <c r="G19" s="386">
        <f t="shared" si="0"/>
        <v>155.95796440349872</v>
      </c>
      <c r="H19" s="261">
        <v>100</v>
      </c>
      <c r="I19" s="385">
        <f>I20+I21</f>
        <v>8571410</v>
      </c>
      <c r="J19" s="385">
        <f>J20+J21</f>
        <v>6909127.8200000003</v>
      </c>
      <c r="K19" s="386">
        <f t="shared" si="1"/>
        <v>80.606665881109407</v>
      </c>
      <c r="L19" s="261">
        <v>100</v>
      </c>
      <c r="M19" s="384"/>
    </row>
    <row r="20" spans="1:13" s="155" customFormat="1" x14ac:dyDescent="0.25">
      <c r="A20" s="492"/>
      <c r="B20" s="387" t="s">
        <v>13</v>
      </c>
      <c r="C20" s="388"/>
      <c r="D20" s="388"/>
      <c r="E20" s="389">
        <v>1111680</v>
      </c>
      <c r="F20" s="389">
        <v>1111680</v>
      </c>
      <c r="G20" s="390">
        <f t="shared" si="0"/>
        <v>100</v>
      </c>
      <c r="H20" s="391"/>
      <c r="I20" s="389">
        <f>E20+'2016'!E13+'2017'!E19+'2018'!E19</f>
        <v>2662810</v>
      </c>
      <c r="J20" s="389">
        <f>F20+'2016'!F13+'2017'!F19+'2018'!F19</f>
        <v>2451619.27</v>
      </c>
      <c r="K20" s="390">
        <f t="shared" si="1"/>
        <v>92.068877238706477</v>
      </c>
      <c r="L20" s="391"/>
      <c r="M20" s="388"/>
    </row>
    <row r="21" spans="1:13" s="155" customFormat="1" x14ac:dyDescent="0.25">
      <c r="A21" s="492"/>
      <c r="B21" s="392" t="s">
        <v>19</v>
      </c>
      <c r="C21" s="388"/>
      <c r="D21" s="388"/>
      <c r="E21" s="389">
        <v>1120000</v>
      </c>
      <c r="F21" s="389">
        <v>2368802.7000000002</v>
      </c>
      <c r="G21" s="390">
        <f t="shared" si="0"/>
        <v>211.50024107142858</v>
      </c>
      <c r="H21" s="391"/>
      <c r="I21" s="389">
        <f>E21+'2016'!E14+'2017'!E20+'2018'!E20</f>
        <v>5908600</v>
      </c>
      <c r="J21" s="389">
        <f>F21+'2016'!F14+'2017'!F20+'2018'!F20</f>
        <v>4457508.55</v>
      </c>
      <c r="K21" s="390">
        <f t="shared" si="1"/>
        <v>75.441027485360323</v>
      </c>
      <c r="L21" s="391"/>
      <c r="M21" s="388"/>
    </row>
    <row r="22" spans="1:13" s="155" customFormat="1" x14ac:dyDescent="0.25">
      <c r="A22" s="492"/>
      <c r="B22" s="393" t="s">
        <v>155</v>
      </c>
      <c r="C22" s="388"/>
      <c r="D22" s="388"/>
      <c r="E22" s="389"/>
      <c r="F22" s="389"/>
      <c r="G22" s="390"/>
      <c r="H22" s="391"/>
      <c r="I22" s="391"/>
      <c r="J22" s="391"/>
      <c r="K22" s="391"/>
      <c r="L22" s="391"/>
      <c r="M22" s="388"/>
    </row>
    <row r="23" spans="1:13" s="155" customFormat="1" ht="75" x14ac:dyDescent="0.25">
      <c r="A23" s="492"/>
      <c r="B23" s="384" t="s">
        <v>434</v>
      </c>
      <c r="C23" s="262" t="s">
        <v>143</v>
      </c>
      <c r="D23" s="262">
        <v>2018</v>
      </c>
      <c r="E23" s="385"/>
      <c r="F23" s="385"/>
      <c r="G23" s="386"/>
      <c r="H23" s="261"/>
      <c r="I23" s="385">
        <f>I24+I25</f>
        <v>130500</v>
      </c>
      <c r="J23" s="385">
        <f>J24+J25</f>
        <v>130500</v>
      </c>
      <c r="K23" s="386">
        <f t="shared" si="1"/>
        <v>100</v>
      </c>
      <c r="L23" s="261"/>
      <c r="M23" s="388"/>
    </row>
    <row r="24" spans="1:13" s="155" customFormat="1" x14ac:dyDescent="0.25">
      <c r="A24" s="492"/>
      <c r="B24" s="387" t="s">
        <v>13</v>
      </c>
      <c r="C24" s="388"/>
      <c r="D24" s="388"/>
      <c r="E24" s="389"/>
      <c r="F24" s="389"/>
      <c r="G24" s="390"/>
      <c r="H24" s="391"/>
      <c r="I24" s="389">
        <f>'2018'!E23</f>
        <v>90000</v>
      </c>
      <c r="J24" s="389">
        <f>'2018'!F23</f>
        <v>90000</v>
      </c>
      <c r="K24" s="390">
        <f t="shared" si="1"/>
        <v>100</v>
      </c>
      <c r="L24" s="391"/>
      <c r="M24" s="388"/>
    </row>
    <row r="25" spans="1:13" s="155" customFormat="1" x14ac:dyDescent="0.25">
      <c r="A25" s="492"/>
      <c r="B25" s="392" t="s">
        <v>19</v>
      </c>
      <c r="C25" s="388"/>
      <c r="D25" s="388"/>
      <c r="E25" s="389"/>
      <c r="F25" s="389"/>
      <c r="G25" s="390"/>
      <c r="H25" s="391"/>
      <c r="I25" s="389">
        <f>'2018'!E24</f>
        <v>40500</v>
      </c>
      <c r="J25" s="389">
        <f>'2018'!F24</f>
        <v>40500</v>
      </c>
      <c r="K25" s="390">
        <f t="shared" si="1"/>
        <v>100</v>
      </c>
      <c r="L25" s="391"/>
      <c r="M25" s="388"/>
    </row>
    <row r="26" spans="1:13" ht="60" x14ac:dyDescent="0.25">
      <c r="A26" s="492">
        <v>3</v>
      </c>
      <c r="B26" s="384" t="s">
        <v>268</v>
      </c>
      <c r="C26" s="262" t="s">
        <v>140</v>
      </c>
      <c r="D26" s="262" t="s">
        <v>16</v>
      </c>
      <c r="E26" s="385">
        <f>E27+E28</f>
        <v>1210000</v>
      </c>
      <c r="F26" s="385">
        <f>F27+F28</f>
        <v>553728.65</v>
      </c>
      <c r="G26" s="386">
        <f t="shared" si="0"/>
        <v>45.762698347107438</v>
      </c>
      <c r="H26" s="261">
        <v>100</v>
      </c>
      <c r="I26" s="385">
        <f>I27+I28</f>
        <v>6964295</v>
      </c>
      <c r="J26" s="385">
        <f>J27+J28</f>
        <v>3296669.2199999997</v>
      </c>
      <c r="K26" s="386">
        <f t="shared" si="1"/>
        <v>47.336725684365746</v>
      </c>
      <c r="L26" s="261">
        <v>100</v>
      </c>
      <c r="M26" s="388"/>
    </row>
    <row r="27" spans="1:13" s="155" customFormat="1" x14ac:dyDescent="0.25">
      <c r="A27" s="492"/>
      <c r="B27" s="387" t="s">
        <v>13</v>
      </c>
      <c r="C27" s="388"/>
      <c r="D27" s="388"/>
      <c r="E27" s="389"/>
      <c r="F27" s="389"/>
      <c r="G27" s="390"/>
      <c r="H27" s="391"/>
      <c r="I27" s="389">
        <f>E27+'2016'!E16+'2017'!E22+'2018'!E26</f>
        <v>1077495</v>
      </c>
      <c r="J27" s="389">
        <f>F27+'2016'!F16+'2017'!F22+'2018'!F26</f>
        <v>1042020</v>
      </c>
      <c r="K27" s="390">
        <f t="shared" si="1"/>
        <v>96.70764133476257</v>
      </c>
      <c r="L27" s="391"/>
      <c r="M27" s="388"/>
    </row>
    <row r="28" spans="1:13" s="155" customFormat="1" x14ac:dyDescent="0.25">
      <c r="A28" s="492"/>
      <c r="B28" s="392" t="s">
        <v>19</v>
      </c>
      <c r="C28" s="388"/>
      <c r="D28" s="388"/>
      <c r="E28" s="389">
        <v>1210000</v>
      </c>
      <c r="F28" s="389">
        <v>553728.65</v>
      </c>
      <c r="G28" s="390">
        <f t="shared" si="0"/>
        <v>45.762698347107438</v>
      </c>
      <c r="H28" s="391"/>
      <c r="I28" s="389">
        <f>E28+'2016'!E17+'2017'!E23+'2018'!E27</f>
        <v>5886800</v>
      </c>
      <c r="J28" s="389">
        <f>F28+'2016'!F17+'2017'!F23+'2018'!F27</f>
        <v>2254649.2199999997</v>
      </c>
      <c r="K28" s="390">
        <f t="shared" si="1"/>
        <v>38.300081878100151</v>
      </c>
      <c r="L28" s="391"/>
      <c r="M28" s="388"/>
    </row>
    <row r="29" spans="1:13" x14ac:dyDescent="0.25">
      <c r="A29" s="492"/>
      <c r="B29" s="393" t="s">
        <v>155</v>
      </c>
      <c r="C29" s="388"/>
      <c r="D29" s="388"/>
      <c r="E29" s="386"/>
      <c r="F29" s="386"/>
      <c r="G29" s="386"/>
      <c r="H29" s="391"/>
      <c r="I29" s="391"/>
      <c r="J29" s="391"/>
      <c r="K29" s="391"/>
      <c r="L29" s="391"/>
      <c r="M29" s="388"/>
    </row>
    <row r="30" spans="1:13" ht="30" x14ac:dyDescent="0.25">
      <c r="A30" s="492"/>
      <c r="B30" s="384" t="s">
        <v>282</v>
      </c>
      <c r="C30" s="262" t="s">
        <v>143</v>
      </c>
      <c r="D30" s="262" t="s">
        <v>290</v>
      </c>
      <c r="E30" s="385"/>
      <c r="F30" s="385"/>
      <c r="G30" s="386"/>
      <c r="H30" s="261"/>
      <c r="I30" s="385">
        <f>I31</f>
        <v>652020</v>
      </c>
      <c r="J30" s="385">
        <f>J31</f>
        <v>652020</v>
      </c>
      <c r="K30" s="386">
        <f t="shared" si="1"/>
        <v>100</v>
      </c>
      <c r="L30" s="261"/>
      <c r="M30" s="388"/>
    </row>
    <row r="31" spans="1:13" s="155" customFormat="1" ht="23.25" customHeight="1" x14ac:dyDescent="0.25">
      <c r="A31" s="492"/>
      <c r="B31" s="387" t="s">
        <v>13</v>
      </c>
      <c r="C31" s="388"/>
      <c r="D31" s="388"/>
      <c r="E31" s="389"/>
      <c r="F31" s="389"/>
      <c r="G31" s="390"/>
      <c r="H31" s="391"/>
      <c r="I31" s="389">
        <f>'2017'!E26+'2018'!E30</f>
        <v>652020</v>
      </c>
      <c r="J31" s="389">
        <f>'2017'!F26+'2018'!F30</f>
        <v>652020</v>
      </c>
      <c r="K31" s="390">
        <f t="shared" si="1"/>
        <v>100</v>
      </c>
      <c r="L31" s="391"/>
      <c r="M31" s="388"/>
    </row>
    <row r="32" spans="1:13" s="155" customFormat="1" ht="122.25" customHeight="1" x14ac:dyDescent="0.25">
      <c r="A32" s="492"/>
      <c r="B32" s="384" t="s">
        <v>436</v>
      </c>
      <c r="C32" s="262" t="s">
        <v>143</v>
      </c>
      <c r="D32" s="262">
        <v>2018</v>
      </c>
      <c r="E32" s="385"/>
      <c r="F32" s="385"/>
      <c r="G32" s="386"/>
      <c r="H32" s="261"/>
      <c r="I32" s="385">
        <f>I33</f>
        <v>35475</v>
      </c>
      <c r="J32" s="385">
        <f>J33</f>
        <v>0</v>
      </c>
      <c r="K32" s="390">
        <f t="shared" si="1"/>
        <v>0</v>
      </c>
      <c r="L32" s="261"/>
      <c r="M32" s="387" t="s">
        <v>437</v>
      </c>
    </row>
    <row r="33" spans="1:13" s="155" customFormat="1" ht="24.75" customHeight="1" x14ac:dyDescent="0.25">
      <c r="A33" s="492"/>
      <c r="B33" s="387" t="s">
        <v>13</v>
      </c>
      <c r="C33" s="388"/>
      <c r="D33" s="388"/>
      <c r="E33" s="389"/>
      <c r="F33" s="389"/>
      <c r="G33" s="389"/>
      <c r="H33" s="391"/>
      <c r="I33" s="389">
        <f>'2018'!E32</f>
        <v>35475</v>
      </c>
      <c r="J33" s="389">
        <f>'2018'!F32</f>
        <v>0</v>
      </c>
      <c r="K33" s="390">
        <f t="shared" si="1"/>
        <v>0</v>
      </c>
      <c r="L33" s="391"/>
      <c r="M33" s="388"/>
    </row>
    <row r="34" spans="1:13" x14ac:dyDescent="0.25">
      <c r="A34" s="492"/>
      <c r="B34" s="394" t="s">
        <v>54</v>
      </c>
      <c r="C34" s="388"/>
      <c r="D34" s="388"/>
      <c r="E34" s="395">
        <f>E35+E38</f>
        <v>93853114.450000003</v>
      </c>
      <c r="F34" s="395">
        <f>F35+F38</f>
        <v>60690812.350000001</v>
      </c>
      <c r="G34" s="396">
        <f t="shared" ref="G34:G37" si="2">F34/E34*100</f>
        <v>64.665741468103192</v>
      </c>
      <c r="H34" s="391"/>
      <c r="I34" s="395">
        <f>I35+I38</f>
        <v>192212835.34999999</v>
      </c>
      <c r="J34" s="395">
        <f>J35+J38</f>
        <v>153029637.72</v>
      </c>
      <c r="K34" s="396">
        <f t="shared" si="1"/>
        <v>79.614682048339077</v>
      </c>
      <c r="L34" s="391"/>
      <c r="M34" s="388"/>
    </row>
    <row r="35" spans="1:13" s="155" customFormat="1" x14ac:dyDescent="0.25">
      <c r="A35" s="492"/>
      <c r="B35" s="387" t="s">
        <v>13</v>
      </c>
      <c r="C35" s="388"/>
      <c r="D35" s="388"/>
      <c r="E35" s="389">
        <f>E27+E20+E11</f>
        <v>7062281</v>
      </c>
      <c r="F35" s="389">
        <f>F27+F20+F11</f>
        <v>7062281</v>
      </c>
      <c r="G35" s="390">
        <f t="shared" si="2"/>
        <v>100</v>
      </c>
      <c r="H35" s="391"/>
      <c r="I35" s="389">
        <f>I27+I20+I11</f>
        <v>26505906.899999999</v>
      </c>
      <c r="J35" s="389">
        <f>J27+J20+J11</f>
        <v>24003013.75</v>
      </c>
      <c r="K35" s="390">
        <f t="shared" si="1"/>
        <v>90.557225001043079</v>
      </c>
      <c r="L35" s="391"/>
      <c r="M35" s="388"/>
    </row>
    <row r="36" spans="1:13" s="155" customFormat="1" x14ac:dyDescent="0.25">
      <c r="A36" s="492"/>
      <c r="B36" s="387" t="s">
        <v>438</v>
      </c>
      <c r="C36" s="388"/>
      <c r="D36" s="388"/>
      <c r="E36" s="389"/>
      <c r="F36" s="389"/>
      <c r="G36" s="390"/>
      <c r="H36" s="391"/>
      <c r="I36" s="391"/>
      <c r="J36" s="391"/>
      <c r="K36" s="390"/>
      <c r="L36" s="391"/>
      <c r="M36" s="388"/>
    </row>
    <row r="37" spans="1:13" s="155" customFormat="1" ht="32.25" customHeight="1" x14ac:dyDescent="0.25">
      <c r="A37" s="492"/>
      <c r="B37" s="387" t="s">
        <v>439</v>
      </c>
      <c r="C37" s="388"/>
      <c r="D37" s="388"/>
      <c r="E37" s="389">
        <f>E17+E24</f>
        <v>139180</v>
      </c>
      <c r="F37" s="389">
        <f>F17+F24</f>
        <v>139180</v>
      </c>
      <c r="G37" s="390">
        <f t="shared" si="2"/>
        <v>100</v>
      </c>
      <c r="H37" s="391"/>
      <c r="I37" s="389">
        <f>I17+I24</f>
        <v>479094</v>
      </c>
      <c r="J37" s="389">
        <f>J17+J24</f>
        <v>479094</v>
      </c>
      <c r="K37" s="390">
        <f t="shared" si="1"/>
        <v>100</v>
      </c>
      <c r="L37" s="391"/>
      <c r="M37" s="388"/>
    </row>
    <row r="38" spans="1:13" s="155" customFormat="1" x14ac:dyDescent="0.25">
      <c r="A38" s="492"/>
      <c r="B38" s="392" t="s">
        <v>19</v>
      </c>
      <c r="C38" s="388"/>
      <c r="D38" s="388"/>
      <c r="E38" s="389">
        <f>E28+E21+E12</f>
        <v>86790833.450000003</v>
      </c>
      <c r="F38" s="389">
        <f>F28+F21+F12</f>
        <v>53628531.350000001</v>
      </c>
      <c r="G38" s="390">
        <f>F38/E38*100</f>
        <v>61.790547709044965</v>
      </c>
      <c r="H38" s="391"/>
      <c r="I38" s="389">
        <f>I28+I21+I12</f>
        <v>165706928.44999999</v>
      </c>
      <c r="J38" s="389">
        <f>J28+J21+J12</f>
        <v>129026623.97</v>
      </c>
      <c r="K38" s="390">
        <f t="shared" si="1"/>
        <v>77.864350740730899</v>
      </c>
      <c r="L38" s="391"/>
      <c r="M38" s="388"/>
    </row>
    <row r="39" spans="1:13" x14ac:dyDescent="0.25">
      <c r="A39" s="492"/>
      <c r="B39" s="392"/>
      <c r="C39" s="388"/>
      <c r="D39" s="388"/>
      <c r="E39" s="397"/>
      <c r="F39" s="388"/>
      <c r="G39" s="388"/>
      <c r="H39" s="391"/>
      <c r="I39" s="391"/>
      <c r="J39" s="391"/>
      <c r="K39" s="391"/>
      <c r="L39" s="391"/>
      <c r="M39" s="388"/>
    </row>
    <row r="40" spans="1:13" x14ac:dyDescent="0.25">
      <c r="A40" s="661" t="s">
        <v>142</v>
      </c>
      <c r="B40" s="661"/>
      <c r="C40" s="661"/>
      <c r="D40" s="661"/>
      <c r="E40" s="661"/>
      <c r="F40" s="661"/>
      <c r="G40" s="661"/>
      <c r="H40" s="661"/>
      <c r="I40" s="661"/>
      <c r="J40" s="661"/>
      <c r="K40" s="661"/>
      <c r="L40" s="661"/>
      <c r="M40" s="661"/>
    </row>
    <row r="41" spans="1:13" ht="255" x14ac:dyDescent="0.25">
      <c r="A41" s="492">
        <v>4</v>
      </c>
      <c r="B41" s="384" t="s">
        <v>289</v>
      </c>
      <c r="C41" s="262" t="s">
        <v>143</v>
      </c>
      <c r="D41" s="262" t="s">
        <v>16</v>
      </c>
      <c r="E41" s="385">
        <f>E42+E43</f>
        <v>689163</v>
      </c>
      <c r="F41" s="385">
        <f>F42+F43</f>
        <v>689163</v>
      </c>
      <c r="G41" s="386">
        <f t="shared" ref="G41:G62" si="3">F41/E41*100</f>
        <v>100</v>
      </c>
      <c r="H41" s="261">
        <v>100</v>
      </c>
      <c r="I41" s="385">
        <f>I42+I43</f>
        <v>2176748</v>
      </c>
      <c r="J41" s="385">
        <f>J42+J43</f>
        <v>2120973</v>
      </c>
      <c r="K41" s="386">
        <f t="shared" ref="K41:K85" si="4">J41/I41*100</f>
        <v>97.437691455326942</v>
      </c>
      <c r="L41" s="261">
        <v>100</v>
      </c>
      <c r="M41" s="388"/>
    </row>
    <row r="42" spans="1:13" s="155" customFormat="1" x14ac:dyDescent="0.25">
      <c r="A42" s="492"/>
      <c r="B42" s="387" t="s">
        <v>13</v>
      </c>
      <c r="C42" s="388"/>
      <c r="D42" s="388"/>
      <c r="E42" s="389">
        <v>664595</v>
      </c>
      <c r="F42" s="389">
        <v>664595</v>
      </c>
      <c r="G42" s="390">
        <f t="shared" si="3"/>
        <v>100</v>
      </c>
      <c r="H42" s="391"/>
      <c r="I42" s="389">
        <f>E42+'2016'!E24+'2017'!E34+'2018'!E41</f>
        <v>2102940</v>
      </c>
      <c r="J42" s="389">
        <f>F42+'2016'!F24+'2017'!F34+'2018'!F41</f>
        <v>2070615</v>
      </c>
      <c r="K42" s="390">
        <f t="shared" si="4"/>
        <v>98.462866272932175</v>
      </c>
      <c r="L42" s="391"/>
      <c r="M42" s="388"/>
    </row>
    <row r="43" spans="1:13" s="155" customFormat="1" x14ac:dyDescent="0.25">
      <c r="A43" s="492"/>
      <c r="B43" s="392" t="s">
        <v>582</v>
      </c>
      <c r="C43" s="388"/>
      <c r="D43" s="388"/>
      <c r="E43" s="389">
        <v>24568</v>
      </c>
      <c r="F43" s="389">
        <v>24568</v>
      </c>
      <c r="G43" s="390">
        <f t="shared" si="3"/>
        <v>100</v>
      </c>
      <c r="H43" s="391"/>
      <c r="I43" s="389">
        <f>E43+'2017'!E35+'2018'!E42</f>
        <v>73808</v>
      </c>
      <c r="J43" s="389">
        <f>F43+'2017'!F35+'2018'!F42</f>
        <v>50358</v>
      </c>
      <c r="K43" s="390">
        <f t="shared" si="4"/>
        <v>68.228376327769354</v>
      </c>
      <c r="L43" s="391"/>
      <c r="M43" s="388"/>
    </row>
    <row r="44" spans="1:13" s="155" customFormat="1" x14ac:dyDescent="0.25">
      <c r="A44" s="492"/>
      <c r="B44" s="381" t="s">
        <v>155</v>
      </c>
      <c r="C44" s="388"/>
      <c r="D44" s="388"/>
      <c r="E44" s="389"/>
      <c r="F44" s="389"/>
      <c r="G44" s="390"/>
      <c r="H44" s="391"/>
      <c r="I44" s="391"/>
      <c r="J44" s="391"/>
      <c r="K44" s="391"/>
      <c r="L44" s="391"/>
      <c r="M44" s="388"/>
    </row>
    <row r="45" spans="1:13" s="155" customFormat="1" ht="60" customHeight="1" x14ac:dyDescent="0.25">
      <c r="A45" s="492"/>
      <c r="B45" s="384" t="s">
        <v>440</v>
      </c>
      <c r="C45" s="262" t="s">
        <v>143</v>
      </c>
      <c r="D45" s="262">
        <v>2018</v>
      </c>
      <c r="E45" s="385"/>
      <c r="F45" s="389"/>
      <c r="G45" s="390"/>
      <c r="H45" s="391"/>
      <c r="I45" s="385">
        <f>I46</f>
        <v>32325</v>
      </c>
      <c r="J45" s="385">
        <f>J46</f>
        <v>0</v>
      </c>
      <c r="K45" s="386">
        <f t="shared" si="4"/>
        <v>0</v>
      </c>
      <c r="L45" s="391"/>
      <c r="M45" s="387" t="s">
        <v>437</v>
      </c>
    </row>
    <row r="46" spans="1:13" s="155" customFormat="1" x14ac:dyDescent="0.25">
      <c r="A46" s="492"/>
      <c r="B46" s="387" t="s">
        <v>13</v>
      </c>
      <c r="C46" s="388"/>
      <c r="D46" s="388"/>
      <c r="E46" s="389"/>
      <c r="F46" s="389"/>
      <c r="G46" s="390"/>
      <c r="H46" s="391"/>
      <c r="I46" s="389">
        <f>'2018'!E44</f>
        <v>32325</v>
      </c>
      <c r="J46" s="389">
        <f>'2018'!F44</f>
        <v>0</v>
      </c>
      <c r="K46" s="390">
        <f t="shared" si="4"/>
        <v>0</v>
      </c>
      <c r="L46" s="391"/>
      <c r="M46" s="388"/>
    </row>
    <row r="47" spans="1:13" s="155" customFormat="1" ht="120" x14ac:dyDescent="0.25">
      <c r="A47" s="492"/>
      <c r="B47" s="384" t="s">
        <v>573</v>
      </c>
      <c r="C47" s="262" t="s">
        <v>143</v>
      </c>
      <c r="D47" s="262">
        <v>2017</v>
      </c>
      <c r="E47" s="389"/>
      <c r="F47" s="389"/>
      <c r="G47" s="390"/>
      <c r="H47" s="391"/>
      <c r="I47" s="385">
        <f>I48+I49</f>
        <v>73450</v>
      </c>
      <c r="J47" s="385">
        <f>J48+J49</f>
        <v>50000</v>
      </c>
      <c r="K47" s="386">
        <f t="shared" si="4"/>
        <v>68.073519400953032</v>
      </c>
      <c r="L47" s="391"/>
      <c r="M47" s="388"/>
    </row>
    <row r="48" spans="1:13" s="155" customFormat="1" x14ac:dyDescent="0.25">
      <c r="A48" s="492"/>
      <c r="B48" s="387" t="s">
        <v>13</v>
      </c>
      <c r="C48" s="388"/>
      <c r="D48" s="388"/>
      <c r="E48" s="389"/>
      <c r="F48" s="389"/>
      <c r="G48" s="390"/>
      <c r="H48" s="391"/>
      <c r="I48" s="389">
        <f>'2017'!E38</f>
        <v>50000</v>
      </c>
      <c r="J48" s="389">
        <f>'2017'!F38</f>
        <v>50000</v>
      </c>
      <c r="K48" s="390">
        <f t="shared" si="4"/>
        <v>100</v>
      </c>
      <c r="L48" s="391"/>
      <c r="M48" s="388"/>
    </row>
    <row r="49" spans="1:13" s="155" customFormat="1" x14ac:dyDescent="0.25">
      <c r="A49" s="492"/>
      <c r="B49" s="392" t="s">
        <v>19</v>
      </c>
      <c r="C49" s="388"/>
      <c r="D49" s="388"/>
      <c r="E49" s="389"/>
      <c r="F49" s="389"/>
      <c r="G49" s="390"/>
      <c r="H49" s="391"/>
      <c r="I49" s="389">
        <f>'2017'!E39</f>
        <v>23450</v>
      </c>
      <c r="J49" s="389">
        <f>'2017'!F39</f>
        <v>0</v>
      </c>
      <c r="K49" s="390">
        <f t="shared" si="4"/>
        <v>0</v>
      </c>
      <c r="L49" s="391"/>
      <c r="M49" s="388"/>
    </row>
    <row r="50" spans="1:13" ht="45" x14ac:dyDescent="0.25">
      <c r="A50" s="492"/>
      <c r="B50" s="384" t="s">
        <v>441</v>
      </c>
      <c r="C50" s="262" t="s">
        <v>143</v>
      </c>
      <c r="D50" s="262">
        <v>2018</v>
      </c>
      <c r="E50" s="386"/>
      <c r="F50" s="386"/>
      <c r="G50" s="386"/>
      <c r="H50" s="261">
        <v>100</v>
      </c>
      <c r="I50" s="385">
        <f>I51+I52</f>
        <v>75290</v>
      </c>
      <c r="J50" s="385">
        <f>J51+J52</f>
        <v>75290</v>
      </c>
      <c r="K50" s="386">
        <f t="shared" si="4"/>
        <v>100</v>
      </c>
      <c r="L50" s="261"/>
      <c r="M50" s="388"/>
    </row>
    <row r="51" spans="1:13" s="155" customFormat="1" x14ac:dyDescent="0.25">
      <c r="A51" s="492"/>
      <c r="B51" s="387" t="s">
        <v>13</v>
      </c>
      <c r="C51" s="388"/>
      <c r="D51" s="388"/>
      <c r="E51" s="389"/>
      <c r="F51" s="389"/>
      <c r="G51" s="390"/>
      <c r="H51" s="391"/>
      <c r="I51" s="389">
        <f>'2018'!E48</f>
        <v>49500</v>
      </c>
      <c r="J51" s="389">
        <f>'2018'!F48</f>
        <v>49500</v>
      </c>
      <c r="K51" s="390">
        <f t="shared" si="4"/>
        <v>100</v>
      </c>
      <c r="L51" s="391"/>
      <c r="M51" s="388"/>
    </row>
    <row r="52" spans="1:13" s="155" customFormat="1" x14ac:dyDescent="0.25">
      <c r="A52" s="492"/>
      <c r="B52" s="392" t="s">
        <v>582</v>
      </c>
      <c r="C52" s="388"/>
      <c r="D52" s="388"/>
      <c r="E52" s="389"/>
      <c r="F52" s="389"/>
      <c r="G52" s="390"/>
      <c r="H52" s="391"/>
      <c r="I52" s="389">
        <f>'2018'!E49</f>
        <v>25790</v>
      </c>
      <c r="J52" s="389">
        <f>'2018'!F49</f>
        <v>25790</v>
      </c>
      <c r="K52" s="390">
        <f t="shared" si="4"/>
        <v>100</v>
      </c>
      <c r="L52" s="391"/>
      <c r="M52" s="388"/>
    </row>
    <row r="53" spans="1:13" s="155" customFormat="1" ht="90" x14ac:dyDescent="0.25">
      <c r="A53" s="492"/>
      <c r="B53" s="384" t="s">
        <v>574</v>
      </c>
      <c r="C53" s="262" t="s">
        <v>143</v>
      </c>
      <c r="D53" s="262" t="s">
        <v>575</v>
      </c>
      <c r="E53" s="386">
        <f>E54+E55</f>
        <v>84823</v>
      </c>
      <c r="F53" s="386">
        <f>F54+F55</f>
        <v>84823</v>
      </c>
      <c r="G53" s="390">
        <f t="shared" si="3"/>
        <v>100</v>
      </c>
      <c r="H53" s="391"/>
      <c r="I53" s="385">
        <f>I54+I55</f>
        <v>84823</v>
      </c>
      <c r="J53" s="385">
        <f>J54+J55</f>
        <v>84823</v>
      </c>
      <c r="K53" s="386">
        <f t="shared" si="4"/>
        <v>100</v>
      </c>
      <c r="L53" s="391"/>
      <c r="M53" s="388"/>
    </row>
    <row r="54" spans="1:13" s="155" customFormat="1" x14ac:dyDescent="0.25">
      <c r="A54" s="492"/>
      <c r="B54" s="387" t="s">
        <v>13</v>
      </c>
      <c r="C54" s="388"/>
      <c r="D54" s="388"/>
      <c r="E54" s="389">
        <v>60255</v>
      </c>
      <c r="F54" s="389">
        <v>60255</v>
      </c>
      <c r="G54" s="390">
        <f t="shared" si="3"/>
        <v>100</v>
      </c>
      <c r="H54" s="391"/>
      <c r="I54" s="389">
        <f>E54</f>
        <v>60255</v>
      </c>
      <c r="J54" s="389">
        <f>F54</f>
        <v>60255</v>
      </c>
      <c r="K54" s="390">
        <f t="shared" si="4"/>
        <v>100</v>
      </c>
      <c r="L54" s="391"/>
      <c r="M54" s="388"/>
    </row>
    <row r="55" spans="1:13" s="155" customFormat="1" x14ac:dyDescent="0.25">
      <c r="A55" s="492"/>
      <c r="B55" s="392" t="s">
        <v>582</v>
      </c>
      <c r="C55" s="388"/>
      <c r="D55" s="388"/>
      <c r="E55" s="389">
        <v>24568</v>
      </c>
      <c r="F55" s="389">
        <v>24568</v>
      </c>
      <c r="G55" s="390">
        <f t="shared" si="3"/>
        <v>100</v>
      </c>
      <c r="H55" s="391"/>
      <c r="I55" s="389">
        <v>24568</v>
      </c>
      <c r="J55" s="389">
        <v>24568</v>
      </c>
      <c r="K55" s="390">
        <f t="shared" si="4"/>
        <v>100</v>
      </c>
      <c r="L55" s="391"/>
      <c r="M55" s="388"/>
    </row>
    <row r="56" spans="1:13" ht="195" x14ac:dyDescent="0.25">
      <c r="A56" s="492">
        <v>5</v>
      </c>
      <c r="B56" s="384" t="s">
        <v>267</v>
      </c>
      <c r="C56" s="262" t="s">
        <v>143</v>
      </c>
      <c r="D56" s="262" t="s">
        <v>16</v>
      </c>
      <c r="E56" s="385">
        <f>E57</f>
        <v>592820</v>
      </c>
      <c r="F56" s="385">
        <f>F57</f>
        <v>592820</v>
      </c>
      <c r="G56" s="386">
        <f t="shared" si="3"/>
        <v>100</v>
      </c>
      <c r="H56" s="261">
        <v>100</v>
      </c>
      <c r="I56" s="385">
        <f>I57</f>
        <v>3733615</v>
      </c>
      <c r="J56" s="385">
        <f>J57</f>
        <v>3360668.8</v>
      </c>
      <c r="K56" s="386">
        <f t="shared" si="4"/>
        <v>90.011123267932021</v>
      </c>
      <c r="L56" s="261">
        <v>100</v>
      </c>
      <c r="M56" s="445"/>
    </row>
    <row r="57" spans="1:13" s="155" customFormat="1" x14ac:dyDescent="0.25">
      <c r="A57" s="492"/>
      <c r="B57" s="387" t="s">
        <v>13</v>
      </c>
      <c r="C57" s="388"/>
      <c r="D57" s="388"/>
      <c r="E57" s="389">
        <v>592820</v>
      </c>
      <c r="F57" s="389">
        <v>592820</v>
      </c>
      <c r="G57" s="390">
        <f t="shared" si="3"/>
        <v>100</v>
      </c>
      <c r="H57" s="391"/>
      <c r="I57" s="389">
        <f>E57+'2016'!E26+'2017'!E41+'2018'!E51</f>
        <v>3733615</v>
      </c>
      <c r="J57" s="389">
        <f>F57+'2016'!F26+'2017'!F41+'2018'!F51</f>
        <v>3360668.8</v>
      </c>
      <c r="K57" s="390">
        <f t="shared" si="4"/>
        <v>90.011123267932021</v>
      </c>
      <c r="L57" s="391"/>
      <c r="M57" s="388"/>
    </row>
    <row r="58" spans="1:13" s="155" customFormat="1" ht="92.25" customHeight="1" x14ac:dyDescent="0.25">
      <c r="A58" s="492"/>
      <c r="B58" s="384" t="s">
        <v>442</v>
      </c>
      <c r="C58" s="262" t="s">
        <v>143</v>
      </c>
      <c r="D58" s="262">
        <v>2018</v>
      </c>
      <c r="E58" s="385"/>
      <c r="F58" s="385"/>
      <c r="G58" s="390"/>
      <c r="H58" s="391"/>
      <c r="I58" s="386">
        <f>I59</f>
        <v>30025</v>
      </c>
      <c r="J58" s="386">
        <f>J59</f>
        <v>0</v>
      </c>
      <c r="K58" s="386">
        <f t="shared" si="4"/>
        <v>0</v>
      </c>
      <c r="L58" s="391"/>
      <c r="M58" s="387" t="s">
        <v>437</v>
      </c>
    </row>
    <row r="59" spans="1:13" s="155" customFormat="1" x14ac:dyDescent="0.25">
      <c r="A59" s="492"/>
      <c r="B59" s="387" t="s">
        <v>13</v>
      </c>
      <c r="C59" s="388"/>
      <c r="D59" s="388"/>
      <c r="E59" s="389"/>
      <c r="F59" s="389"/>
      <c r="G59" s="390"/>
      <c r="H59" s="391"/>
      <c r="I59" s="389">
        <f>'2018'!E53</f>
        <v>30025</v>
      </c>
      <c r="J59" s="389">
        <f>'2018'!F53</f>
        <v>0</v>
      </c>
      <c r="K59" s="390">
        <f t="shared" si="4"/>
        <v>0</v>
      </c>
      <c r="L59" s="391"/>
      <c r="M59" s="388"/>
    </row>
    <row r="60" spans="1:13" ht="135" x14ac:dyDescent="0.25">
      <c r="A60" s="492">
        <v>6</v>
      </c>
      <c r="B60" s="384" t="s">
        <v>283</v>
      </c>
      <c r="C60" s="262" t="s">
        <v>143</v>
      </c>
      <c r="D60" s="262" t="s">
        <v>16</v>
      </c>
      <c r="E60" s="385">
        <f>E61+E62</f>
        <v>3250743</v>
      </c>
      <c r="F60" s="385">
        <f>F61+F62</f>
        <v>3250743</v>
      </c>
      <c r="G60" s="386">
        <f t="shared" si="3"/>
        <v>100</v>
      </c>
      <c r="H60" s="261">
        <v>100</v>
      </c>
      <c r="I60" s="385">
        <f>I61+I62</f>
        <v>10490157.1</v>
      </c>
      <c r="J60" s="385">
        <f>J61+J62</f>
        <v>9224882.0700000003</v>
      </c>
      <c r="K60" s="386">
        <f t="shared" si="4"/>
        <v>87.938454896924284</v>
      </c>
      <c r="L60" s="261">
        <v>100</v>
      </c>
      <c r="M60" s="388"/>
    </row>
    <row r="61" spans="1:13" s="155" customFormat="1" x14ac:dyDescent="0.25">
      <c r="A61" s="492"/>
      <c r="B61" s="387" t="s">
        <v>13</v>
      </c>
      <c r="C61" s="388"/>
      <c r="D61" s="388"/>
      <c r="E61" s="389">
        <v>3170840</v>
      </c>
      <c r="F61" s="389">
        <v>3170840</v>
      </c>
      <c r="G61" s="390">
        <f t="shared" si="3"/>
        <v>100</v>
      </c>
      <c r="H61" s="391"/>
      <c r="I61" s="389">
        <f>E61+'2016'!E28+'2017'!E43+'2018'!E55</f>
        <v>10330351.1</v>
      </c>
      <c r="J61" s="389">
        <f>F61+'2016'!F28+'2017'!F43+'2018'!F55</f>
        <v>9065076.0700000003</v>
      </c>
      <c r="K61" s="390">
        <f t="shared" si="4"/>
        <v>87.751868085103141</v>
      </c>
      <c r="L61" s="391"/>
      <c r="M61" s="388"/>
    </row>
    <row r="62" spans="1:13" s="155" customFormat="1" x14ac:dyDescent="0.25">
      <c r="A62" s="492"/>
      <c r="B62" s="392" t="s">
        <v>582</v>
      </c>
      <c r="C62" s="388"/>
      <c r="D62" s="388"/>
      <c r="E62" s="389">
        <f>E66+E69</f>
        <v>79903</v>
      </c>
      <c r="F62" s="389">
        <f>F66+F69</f>
        <v>79903</v>
      </c>
      <c r="G62" s="390">
        <f t="shared" si="3"/>
        <v>100</v>
      </c>
      <c r="H62" s="391"/>
      <c r="I62" s="389">
        <f>'2018'!E56+'2019'!E62</f>
        <v>159806</v>
      </c>
      <c r="J62" s="389">
        <f>'2018'!F56+'2019'!F62</f>
        <v>159806</v>
      </c>
      <c r="K62" s="390">
        <f t="shared" si="4"/>
        <v>100</v>
      </c>
      <c r="L62" s="391"/>
      <c r="M62" s="388"/>
    </row>
    <row r="63" spans="1:13" s="155" customFormat="1" x14ac:dyDescent="0.25">
      <c r="A63" s="492"/>
      <c r="B63" s="398" t="s">
        <v>443</v>
      </c>
      <c r="C63" s="388"/>
      <c r="D63" s="388"/>
      <c r="E63" s="389"/>
      <c r="F63" s="389"/>
      <c r="G63" s="390"/>
      <c r="H63" s="391"/>
      <c r="I63" s="391"/>
      <c r="J63" s="391"/>
      <c r="K63" s="390"/>
      <c r="L63" s="391"/>
      <c r="M63" s="388"/>
    </row>
    <row r="64" spans="1:13" s="155" customFormat="1" ht="60" x14ac:dyDescent="0.25">
      <c r="A64" s="492"/>
      <c r="B64" s="384" t="s">
        <v>444</v>
      </c>
      <c r="C64" s="262" t="s">
        <v>143</v>
      </c>
      <c r="D64" s="262" t="s">
        <v>445</v>
      </c>
      <c r="E64" s="385">
        <f>E65+E66</f>
        <v>101473</v>
      </c>
      <c r="F64" s="385">
        <f>F65+F66</f>
        <v>101473</v>
      </c>
      <c r="G64" s="386">
        <f t="shared" ref="G64:G85" si="5">F64/E64*100</f>
        <v>100</v>
      </c>
      <c r="H64" s="261">
        <v>100</v>
      </c>
      <c r="I64" s="385">
        <f>I65+I66</f>
        <v>180036</v>
      </c>
      <c r="J64" s="385">
        <f>J65+J66</f>
        <v>180036</v>
      </c>
      <c r="K64" s="386">
        <f t="shared" si="4"/>
        <v>100</v>
      </c>
      <c r="L64" s="261"/>
      <c r="M64" s="388"/>
    </row>
    <row r="65" spans="1:13" s="155" customFormat="1" x14ac:dyDescent="0.25">
      <c r="A65" s="492"/>
      <c r="B65" s="387" t="s">
        <v>13</v>
      </c>
      <c r="C65" s="388"/>
      <c r="D65" s="388"/>
      <c r="E65" s="389">
        <v>73400</v>
      </c>
      <c r="F65" s="389">
        <v>73400</v>
      </c>
      <c r="G65" s="390">
        <f t="shared" si="5"/>
        <v>100</v>
      </c>
      <c r="H65" s="391"/>
      <c r="I65" s="389">
        <f>'2018'!E59+'2019'!E65</f>
        <v>123890</v>
      </c>
      <c r="J65" s="389">
        <f>'2018'!F59+'2019'!F65</f>
        <v>123890</v>
      </c>
      <c r="K65" s="390">
        <f t="shared" si="4"/>
        <v>100</v>
      </c>
      <c r="L65" s="391"/>
      <c r="M65" s="388"/>
    </row>
    <row r="66" spans="1:13" s="155" customFormat="1" x14ac:dyDescent="0.25">
      <c r="A66" s="492"/>
      <c r="B66" s="392" t="s">
        <v>582</v>
      </c>
      <c r="C66" s="388"/>
      <c r="D66" s="388"/>
      <c r="E66" s="389">
        <v>28073</v>
      </c>
      <c r="F66" s="389">
        <v>28073</v>
      </c>
      <c r="G66" s="390">
        <f t="shared" si="5"/>
        <v>100</v>
      </c>
      <c r="H66" s="391"/>
      <c r="I66" s="389">
        <f>E66+'2018'!E60</f>
        <v>56146</v>
      </c>
      <c r="J66" s="389">
        <f>F66+'2018'!F60</f>
        <v>56146</v>
      </c>
      <c r="K66" s="390">
        <f t="shared" si="4"/>
        <v>100</v>
      </c>
      <c r="L66" s="391"/>
      <c r="M66" s="388"/>
    </row>
    <row r="67" spans="1:13" s="155" customFormat="1" ht="60" x14ac:dyDescent="0.25">
      <c r="A67" s="492"/>
      <c r="B67" s="384" t="s">
        <v>446</v>
      </c>
      <c r="C67" s="262" t="s">
        <v>143</v>
      </c>
      <c r="D67" s="262" t="s">
        <v>445</v>
      </c>
      <c r="E67" s="385">
        <f>E68+E69</f>
        <v>182580</v>
      </c>
      <c r="F67" s="385">
        <f>F68+F69</f>
        <v>182580</v>
      </c>
      <c r="G67" s="386">
        <f t="shared" si="5"/>
        <v>100</v>
      </c>
      <c r="H67" s="261">
        <v>100</v>
      </c>
      <c r="I67" s="385">
        <f>I68+I69</f>
        <v>325280</v>
      </c>
      <c r="J67" s="385">
        <f>J68+J69</f>
        <v>325280</v>
      </c>
      <c r="K67" s="386">
        <f t="shared" si="4"/>
        <v>100</v>
      </c>
      <c r="L67" s="261"/>
      <c r="M67" s="388"/>
    </row>
    <row r="68" spans="1:13" s="155" customFormat="1" x14ac:dyDescent="0.25">
      <c r="A68" s="492"/>
      <c r="B68" s="387" t="s">
        <v>13</v>
      </c>
      <c r="C68" s="388"/>
      <c r="D68" s="388"/>
      <c r="E68" s="389">
        <v>130750</v>
      </c>
      <c r="F68" s="389">
        <v>130750</v>
      </c>
      <c r="G68" s="390">
        <f t="shared" si="5"/>
        <v>100</v>
      </c>
      <c r="H68" s="391"/>
      <c r="I68" s="389">
        <f>E68+'2018'!E62</f>
        <v>221620</v>
      </c>
      <c r="J68" s="389">
        <f>F68+'2018'!F62</f>
        <v>221620</v>
      </c>
      <c r="K68" s="390">
        <f t="shared" si="4"/>
        <v>100</v>
      </c>
      <c r="L68" s="391"/>
      <c r="M68" s="388"/>
    </row>
    <row r="69" spans="1:13" s="155" customFormat="1" x14ac:dyDescent="0.25">
      <c r="A69" s="492"/>
      <c r="B69" s="392" t="s">
        <v>582</v>
      </c>
      <c r="C69" s="388"/>
      <c r="D69" s="388"/>
      <c r="E69" s="389">
        <v>51830</v>
      </c>
      <c r="F69" s="389">
        <v>51830</v>
      </c>
      <c r="G69" s="390">
        <f t="shared" si="5"/>
        <v>100</v>
      </c>
      <c r="H69" s="391"/>
      <c r="I69" s="389">
        <f>'2019'!E69+'2018'!E63</f>
        <v>103660</v>
      </c>
      <c r="J69" s="389">
        <f>'2019'!F69+'2018'!F63</f>
        <v>103660</v>
      </c>
      <c r="K69" s="390">
        <f t="shared" si="4"/>
        <v>100</v>
      </c>
      <c r="L69" s="391"/>
      <c r="M69" s="388"/>
    </row>
    <row r="70" spans="1:13" ht="135" x14ac:dyDescent="0.25">
      <c r="A70" s="492">
        <v>7</v>
      </c>
      <c r="B70" s="384" t="s">
        <v>266</v>
      </c>
      <c r="C70" s="262" t="s">
        <v>143</v>
      </c>
      <c r="D70" s="386" t="s">
        <v>16</v>
      </c>
      <c r="E70" s="385">
        <f>E71</f>
        <v>827740</v>
      </c>
      <c r="F70" s="385">
        <f>F71</f>
        <v>827740</v>
      </c>
      <c r="G70" s="386">
        <f t="shared" si="5"/>
        <v>100</v>
      </c>
      <c r="H70" s="261">
        <v>100</v>
      </c>
      <c r="I70" s="385">
        <f>I71</f>
        <v>2403040</v>
      </c>
      <c r="J70" s="385">
        <f>J71</f>
        <v>2403040</v>
      </c>
      <c r="K70" s="386">
        <f t="shared" si="4"/>
        <v>100</v>
      </c>
      <c r="L70" s="261">
        <v>100</v>
      </c>
      <c r="M70" s="388"/>
    </row>
    <row r="71" spans="1:13" s="155" customFormat="1" x14ac:dyDescent="0.25">
      <c r="A71" s="492"/>
      <c r="B71" s="387" t="s">
        <v>13</v>
      </c>
      <c r="C71" s="388"/>
      <c r="D71" s="388"/>
      <c r="E71" s="389">
        <v>827740</v>
      </c>
      <c r="F71" s="389">
        <v>827740</v>
      </c>
      <c r="G71" s="390">
        <f t="shared" si="5"/>
        <v>100</v>
      </c>
      <c r="H71" s="391"/>
      <c r="I71" s="389">
        <f>E71+'2016'!E31+'2017'!E45+'2018'!E65</f>
        <v>2403040</v>
      </c>
      <c r="J71" s="389">
        <f>F71+'2016'!F31+'2017'!F45+'2018'!F65</f>
        <v>2403040</v>
      </c>
      <c r="K71" s="390">
        <f t="shared" si="4"/>
        <v>100</v>
      </c>
      <c r="L71" s="391"/>
      <c r="M71" s="388"/>
    </row>
    <row r="72" spans="1:13" ht="120" x14ac:dyDescent="0.25">
      <c r="A72" s="492">
        <v>8</v>
      </c>
      <c r="B72" s="384" t="s">
        <v>265</v>
      </c>
      <c r="C72" s="262" t="s">
        <v>143</v>
      </c>
      <c r="D72" s="262" t="s">
        <v>16</v>
      </c>
      <c r="E72" s="385">
        <f>E73</f>
        <v>602000</v>
      </c>
      <c r="F72" s="385">
        <f>F73</f>
        <v>602000</v>
      </c>
      <c r="G72" s="386">
        <f t="shared" si="5"/>
        <v>100</v>
      </c>
      <c r="H72" s="261">
        <v>100</v>
      </c>
      <c r="I72" s="385">
        <f>I73</f>
        <v>1702950</v>
      </c>
      <c r="J72" s="385">
        <f>J73</f>
        <v>1611000</v>
      </c>
      <c r="K72" s="386">
        <f t="shared" si="4"/>
        <v>94.600546111160043</v>
      </c>
      <c r="L72" s="261">
        <v>100</v>
      </c>
      <c r="M72" s="388"/>
    </row>
    <row r="73" spans="1:13" s="155" customFormat="1" x14ac:dyDescent="0.25">
      <c r="A73" s="492"/>
      <c r="B73" s="387" t="s">
        <v>13</v>
      </c>
      <c r="C73" s="388"/>
      <c r="D73" s="388"/>
      <c r="E73" s="389">
        <v>602000</v>
      </c>
      <c r="F73" s="389">
        <v>602000</v>
      </c>
      <c r="G73" s="390">
        <f t="shared" si="5"/>
        <v>100</v>
      </c>
      <c r="H73" s="391"/>
      <c r="I73" s="389">
        <f>E73+'2016'!E33+'2017'!E47+'2018'!E67</f>
        <v>1702950</v>
      </c>
      <c r="J73" s="389">
        <f>F73+'2016'!F33+'2017'!F47+'2018'!F67</f>
        <v>1611000</v>
      </c>
      <c r="K73" s="390">
        <f t="shared" si="4"/>
        <v>94.600546111160043</v>
      </c>
      <c r="L73" s="391"/>
      <c r="M73" s="388"/>
    </row>
    <row r="74" spans="1:13" ht="45" x14ac:dyDescent="0.25">
      <c r="A74" s="492">
        <v>9</v>
      </c>
      <c r="B74" s="384" t="s">
        <v>264</v>
      </c>
      <c r="C74" s="262" t="s">
        <v>143</v>
      </c>
      <c r="D74" s="262" t="s">
        <v>16</v>
      </c>
      <c r="E74" s="385">
        <f>E75</f>
        <v>528000</v>
      </c>
      <c r="F74" s="385">
        <f>F75</f>
        <v>307256.15000000002</v>
      </c>
      <c r="G74" s="386">
        <f t="shared" si="5"/>
        <v>58.192452651515161</v>
      </c>
      <c r="H74" s="261">
        <v>100</v>
      </c>
      <c r="I74" s="385">
        <f>I75</f>
        <v>3268000</v>
      </c>
      <c r="J74" s="385">
        <f>J75</f>
        <v>1253154.58</v>
      </c>
      <c r="K74" s="386">
        <f t="shared" si="4"/>
        <v>38.346223378212976</v>
      </c>
      <c r="L74" s="261">
        <v>100</v>
      </c>
      <c r="M74" s="388"/>
    </row>
    <row r="75" spans="1:13" s="155" customFormat="1" x14ac:dyDescent="0.25">
      <c r="A75" s="492"/>
      <c r="B75" s="392" t="s">
        <v>582</v>
      </c>
      <c r="C75" s="388"/>
      <c r="D75" s="388"/>
      <c r="E75" s="389">
        <v>528000</v>
      </c>
      <c r="F75" s="389">
        <v>307256.15000000002</v>
      </c>
      <c r="G75" s="390">
        <f t="shared" si="5"/>
        <v>58.192452651515161</v>
      </c>
      <c r="H75" s="391"/>
      <c r="I75" s="389">
        <f>E75+'2016'!E35+'2017'!E49+'2018'!E69</f>
        <v>3268000</v>
      </c>
      <c r="J75" s="389">
        <f>F75+'2016'!F35+'2017'!F49+'2018'!F69</f>
        <v>1253154.58</v>
      </c>
      <c r="K75" s="390">
        <f t="shared" si="4"/>
        <v>38.346223378212976</v>
      </c>
      <c r="L75" s="391"/>
      <c r="M75" s="388"/>
    </row>
    <row r="76" spans="1:13" x14ac:dyDescent="0.25">
      <c r="A76" s="492"/>
      <c r="B76" s="394" t="s">
        <v>54</v>
      </c>
      <c r="C76" s="388"/>
      <c r="D76" s="388"/>
      <c r="E76" s="395">
        <f>E77+E80</f>
        <v>6490466</v>
      </c>
      <c r="F76" s="395">
        <f>F77+F80</f>
        <v>6269722.1500000004</v>
      </c>
      <c r="G76" s="396">
        <f t="shared" si="5"/>
        <v>96.598952216990284</v>
      </c>
      <c r="H76" s="391"/>
      <c r="I76" s="395">
        <f>I77+I80</f>
        <v>23774510.100000001</v>
      </c>
      <c r="J76" s="395">
        <f>J77+J80</f>
        <v>19973718.450000003</v>
      </c>
      <c r="K76" s="396">
        <f t="shared" si="4"/>
        <v>84.013165217650482</v>
      </c>
      <c r="L76" s="391"/>
      <c r="M76" s="388"/>
    </row>
    <row r="77" spans="1:13" s="155" customFormat="1" x14ac:dyDescent="0.25">
      <c r="A77" s="492"/>
      <c r="B77" s="387" t="s">
        <v>13</v>
      </c>
      <c r="C77" s="388"/>
      <c r="D77" s="388"/>
      <c r="E77" s="389">
        <f>E73+E71+E61+E57+E42</f>
        <v>5857995</v>
      </c>
      <c r="F77" s="389">
        <f>F73+F71+F61+F57+F42</f>
        <v>5857995</v>
      </c>
      <c r="G77" s="390">
        <f t="shared" si="5"/>
        <v>100</v>
      </c>
      <c r="H77" s="391"/>
      <c r="I77" s="389">
        <f>I73+I71+I61+I57+I42</f>
        <v>20272896.100000001</v>
      </c>
      <c r="J77" s="389">
        <f>J73+J71+J61+J57+J42</f>
        <v>18510399.870000001</v>
      </c>
      <c r="K77" s="390">
        <f t="shared" si="4"/>
        <v>91.306144808782392</v>
      </c>
      <c r="L77" s="391"/>
      <c r="M77" s="388"/>
    </row>
    <row r="78" spans="1:13" s="155" customFormat="1" x14ac:dyDescent="0.25">
      <c r="A78" s="492"/>
      <c r="B78" s="387" t="s">
        <v>438</v>
      </c>
      <c r="C78" s="388"/>
      <c r="D78" s="388"/>
      <c r="E78" s="389"/>
      <c r="F78" s="389"/>
      <c r="G78" s="390"/>
      <c r="H78" s="391"/>
      <c r="I78" s="391"/>
      <c r="J78" s="391"/>
      <c r="K78" s="390"/>
      <c r="L78" s="391"/>
      <c r="M78" s="388"/>
    </row>
    <row r="79" spans="1:13" s="155" customFormat="1" ht="33.75" customHeight="1" x14ac:dyDescent="0.25">
      <c r="A79" s="492"/>
      <c r="B79" s="387" t="s">
        <v>439</v>
      </c>
      <c r="C79" s="388"/>
      <c r="D79" s="388"/>
      <c r="E79" s="389">
        <f>E48+E51+E54+E65+E68</f>
        <v>264405</v>
      </c>
      <c r="F79" s="389">
        <f>F48+F51+F54+F65+F68</f>
        <v>264405</v>
      </c>
      <c r="G79" s="390">
        <f t="shared" si="5"/>
        <v>100</v>
      </c>
      <c r="H79" s="391"/>
      <c r="I79" s="389">
        <f>I48+I51+I54+I65+I68</f>
        <v>505265</v>
      </c>
      <c r="J79" s="389">
        <f>J48+J51+J54+J65+J68</f>
        <v>505265</v>
      </c>
      <c r="K79" s="390">
        <f t="shared" si="4"/>
        <v>100</v>
      </c>
      <c r="L79" s="391"/>
      <c r="M79" s="388"/>
    </row>
    <row r="80" spans="1:13" s="155" customFormat="1" x14ac:dyDescent="0.25">
      <c r="A80" s="492"/>
      <c r="B80" s="392" t="s">
        <v>19</v>
      </c>
      <c r="C80" s="388"/>
      <c r="D80" s="388"/>
      <c r="E80" s="389">
        <f>E75+E43+E62</f>
        <v>632471</v>
      </c>
      <c r="F80" s="389">
        <f>F43+F62+F75</f>
        <v>411727.15</v>
      </c>
      <c r="G80" s="390">
        <f t="shared" si="5"/>
        <v>65.098186320005198</v>
      </c>
      <c r="H80" s="391"/>
      <c r="I80" s="389">
        <f>I75+I43+I62</f>
        <v>3501614</v>
      </c>
      <c r="J80" s="389">
        <f>J43+J62+J75</f>
        <v>1463318.58</v>
      </c>
      <c r="K80" s="390">
        <f t="shared" si="4"/>
        <v>41.789831203553561</v>
      </c>
      <c r="L80" s="391"/>
      <c r="M80" s="388"/>
    </row>
    <row r="81" spans="1:13" x14ac:dyDescent="0.25">
      <c r="A81" s="492"/>
      <c r="B81" s="394" t="s">
        <v>73</v>
      </c>
      <c r="C81" s="388"/>
      <c r="D81" s="388"/>
      <c r="E81" s="395">
        <f>E82+E85</f>
        <v>100343580.45</v>
      </c>
      <c r="F81" s="395">
        <f>F82+F85</f>
        <v>66960534.5</v>
      </c>
      <c r="G81" s="396">
        <f t="shared" si="5"/>
        <v>66.731258940242441</v>
      </c>
      <c r="H81" s="391"/>
      <c r="I81" s="395">
        <f>I82+I85</f>
        <v>215987345.44999999</v>
      </c>
      <c r="J81" s="395">
        <f>J82+J85</f>
        <v>173003356.17000002</v>
      </c>
      <c r="K81" s="396">
        <f t="shared" si="4"/>
        <v>80.098839035942248</v>
      </c>
      <c r="L81" s="391"/>
      <c r="M81" s="388"/>
    </row>
    <row r="82" spans="1:13" s="155" customFormat="1" x14ac:dyDescent="0.25">
      <c r="A82" s="492"/>
      <c r="B82" s="387" t="s">
        <v>13</v>
      </c>
      <c r="C82" s="388"/>
      <c r="D82" s="388"/>
      <c r="E82" s="389">
        <f>E77+E35</f>
        <v>12920276</v>
      </c>
      <c r="F82" s="389">
        <f>F77+F35</f>
        <v>12920276</v>
      </c>
      <c r="G82" s="390">
        <f t="shared" si="5"/>
        <v>100</v>
      </c>
      <c r="H82" s="391"/>
      <c r="I82" s="389">
        <f>I77+I35</f>
        <v>46778803</v>
      </c>
      <c r="J82" s="389">
        <f>J77+J35</f>
        <v>42513413.620000005</v>
      </c>
      <c r="K82" s="390">
        <f t="shared" si="4"/>
        <v>90.881790241618631</v>
      </c>
      <c r="L82" s="391"/>
      <c r="M82" s="388"/>
    </row>
    <row r="83" spans="1:13" s="155" customFormat="1" x14ac:dyDescent="0.25">
      <c r="A83" s="492"/>
      <c r="B83" s="387" t="s">
        <v>438</v>
      </c>
      <c r="C83" s="388"/>
      <c r="D83" s="388"/>
      <c r="E83" s="389"/>
      <c r="F83" s="389"/>
      <c r="G83" s="390"/>
      <c r="H83" s="391"/>
      <c r="I83" s="391"/>
      <c r="J83" s="391"/>
      <c r="K83" s="390"/>
      <c r="L83" s="391"/>
      <c r="M83" s="388"/>
    </row>
    <row r="84" spans="1:13" s="155" customFormat="1" ht="60" x14ac:dyDescent="0.25">
      <c r="A84" s="492"/>
      <c r="B84" s="387" t="s">
        <v>439</v>
      </c>
      <c r="C84" s="388"/>
      <c r="D84" s="388"/>
      <c r="E84" s="389">
        <f>E37+E79</f>
        <v>403585</v>
      </c>
      <c r="F84" s="389">
        <f>F37+F79</f>
        <v>403585</v>
      </c>
      <c r="G84" s="390">
        <f t="shared" si="5"/>
        <v>100</v>
      </c>
      <c r="H84" s="391"/>
      <c r="I84" s="389">
        <f>I37+I79</f>
        <v>984359</v>
      </c>
      <c r="J84" s="389">
        <f>J37+J79</f>
        <v>984359</v>
      </c>
      <c r="K84" s="390">
        <f t="shared" si="4"/>
        <v>100</v>
      </c>
      <c r="L84" s="391"/>
      <c r="M84" s="388"/>
    </row>
    <row r="85" spans="1:13" s="155" customFormat="1" x14ac:dyDescent="0.25">
      <c r="A85" s="492"/>
      <c r="B85" s="387" t="s">
        <v>144</v>
      </c>
      <c r="C85" s="388"/>
      <c r="D85" s="388"/>
      <c r="E85" s="389">
        <f>E38+E80</f>
        <v>87423304.450000003</v>
      </c>
      <c r="F85" s="389">
        <f>F38+F80</f>
        <v>54040258.5</v>
      </c>
      <c r="G85" s="390">
        <f t="shared" si="5"/>
        <v>61.814477089352351</v>
      </c>
      <c r="H85" s="391"/>
      <c r="I85" s="389">
        <f>I38+I80</f>
        <v>169208542.44999999</v>
      </c>
      <c r="J85" s="389">
        <f>J38+J80</f>
        <v>130489942.55</v>
      </c>
      <c r="K85" s="390">
        <f t="shared" si="4"/>
        <v>77.117821984997548</v>
      </c>
      <c r="L85" s="391"/>
      <c r="M85" s="390"/>
    </row>
    <row r="86" spans="1:13" x14ac:dyDescent="0.25">
      <c r="A86" s="492"/>
      <c r="B86" s="387"/>
      <c r="C86" s="262"/>
      <c r="D86" s="262"/>
      <c r="E86" s="262"/>
      <c r="F86" s="262"/>
      <c r="G86" s="262"/>
      <c r="H86" s="261"/>
      <c r="I86" s="261"/>
      <c r="J86" s="261"/>
      <c r="K86" s="261"/>
      <c r="L86" s="261"/>
      <c r="M86" s="262"/>
    </row>
    <row r="87" spans="1:13" x14ac:dyDescent="0.25">
      <c r="A87" s="662" t="s">
        <v>304</v>
      </c>
      <c r="B87" s="662"/>
      <c r="C87" s="662"/>
      <c r="D87" s="662"/>
      <c r="E87" s="662"/>
      <c r="F87" s="662"/>
      <c r="G87" s="662"/>
      <c r="H87" s="662"/>
      <c r="I87" s="662"/>
      <c r="J87" s="662"/>
      <c r="K87" s="662"/>
      <c r="L87" s="662"/>
      <c r="M87" s="662"/>
    </row>
    <row r="88" spans="1:13" x14ac:dyDescent="0.25">
      <c r="A88" s="661" t="s">
        <v>60</v>
      </c>
      <c r="B88" s="661"/>
      <c r="C88" s="661"/>
      <c r="D88" s="661"/>
      <c r="E88" s="661"/>
      <c r="F88" s="661"/>
      <c r="G88" s="661"/>
      <c r="H88" s="661"/>
      <c r="I88" s="661"/>
      <c r="J88" s="661"/>
      <c r="K88" s="661"/>
      <c r="L88" s="661"/>
      <c r="M88" s="661"/>
    </row>
    <row r="89" spans="1:13" ht="224.25" customHeight="1" x14ac:dyDescent="0.25">
      <c r="A89" s="492">
        <v>10</v>
      </c>
      <c r="B89" s="384" t="s">
        <v>447</v>
      </c>
      <c r="C89" s="262" t="s">
        <v>14</v>
      </c>
      <c r="D89" s="262" t="s">
        <v>16</v>
      </c>
      <c r="E89" s="385">
        <f>E90</f>
        <v>608700</v>
      </c>
      <c r="F89" s="385">
        <f>F90</f>
        <v>608509.43999999994</v>
      </c>
      <c r="G89" s="386">
        <f t="shared" ref="G89:G93" si="6">F89/E89*100</f>
        <v>99.968693937900426</v>
      </c>
      <c r="H89" s="481">
        <v>98</v>
      </c>
      <c r="I89" s="385">
        <f>I90</f>
        <v>1783310</v>
      </c>
      <c r="J89" s="385">
        <f>J90</f>
        <v>1604107.1099999999</v>
      </c>
      <c r="K89" s="386">
        <f t="shared" ref="K89:K101" si="7">J89/I89*100</f>
        <v>89.951108332258542</v>
      </c>
      <c r="L89" s="481">
        <v>99.5</v>
      </c>
      <c r="M89" s="384" t="s">
        <v>623</v>
      </c>
    </row>
    <row r="90" spans="1:13" s="155" customFormat="1" x14ac:dyDescent="0.25">
      <c r="A90" s="492"/>
      <c r="B90" s="387" t="s">
        <v>621</v>
      </c>
      <c r="C90" s="388"/>
      <c r="D90" s="388"/>
      <c r="E90" s="389">
        <v>608700</v>
      </c>
      <c r="F90" s="389">
        <v>608509.43999999994</v>
      </c>
      <c r="G90" s="390">
        <f t="shared" si="6"/>
        <v>99.968693937900426</v>
      </c>
      <c r="H90" s="391"/>
      <c r="I90" s="389">
        <f>E90+'2016'!E46++'2017'!E60+'2018'!E84</f>
        <v>1783310</v>
      </c>
      <c r="J90" s="389">
        <f>F90+'2016'!F46++'2017'!F60+'2018'!F84</f>
        <v>1604107.1099999999</v>
      </c>
      <c r="K90" s="390">
        <f t="shared" si="7"/>
        <v>89.951108332258542</v>
      </c>
      <c r="L90" s="391"/>
      <c r="M90" s="388"/>
    </row>
    <row r="91" spans="1:13" s="155" customFormat="1" ht="30" x14ac:dyDescent="0.25">
      <c r="A91" s="492"/>
      <c r="B91" s="387" t="s">
        <v>622</v>
      </c>
      <c r="C91" s="388"/>
      <c r="D91" s="388"/>
      <c r="E91" s="389"/>
      <c r="F91" s="389"/>
      <c r="G91" s="390"/>
      <c r="H91" s="391"/>
      <c r="I91" s="389">
        <v>800000</v>
      </c>
      <c r="J91" s="389">
        <v>622722.01</v>
      </c>
      <c r="K91" s="390">
        <f t="shared" ref="K91" si="8">J91/I91*100</f>
        <v>77.840251250000009</v>
      </c>
      <c r="L91" s="391"/>
      <c r="M91" s="388"/>
    </row>
    <row r="92" spans="1:13" x14ac:dyDescent="0.25">
      <c r="A92" s="492"/>
      <c r="B92" s="394" t="s">
        <v>54</v>
      </c>
      <c r="C92" s="262"/>
      <c r="D92" s="262"/>
      <c r="E92" s="395">
        <f>E89</f>
        <v>608700</v>
      </c>
      <c r="F92" s="395">
        <f>F89</f>
        <v>608509.43999999994</v>
      </c>
      <c r="G92" s="396">
        <f t="shared" si="6"/>
        <v>99.968693937900426</v>
      </c>
      <c r="H92" s="261"/>
      <c r="I92" s="395">
        <f>I93</f>
        <v>1783310</v>
      </c>
      <c r="J92" s="395">
        <f>J93</f>
        <v>1604107.1099999999</v>
      </c>
      <c r="K92" s="396">
        <f t="shared" si="7"/>
        <v>89.951108332258542</v>
      </c>
      <c r="L92" s="261"/>
      <c r="M92" s="262"/>
    </row>
    <row r="93" spans="1:13" s="155" customFormat="1" x14ac:dyDescent="0.25">
      <c r="A93" s="492"/>
      <c r="B93" s="387" t="s">
        <v>621</v>
      </c>
      <c r="C93" s="388"/>
      <c r="D93" s="388"/>
      <c r="E93" s="389">
        <f>E90</f>
        <v>608700</v>
      </c>
      <c r="F93" s="389">
        <f>F90</f>
        <v>608509.43999999994</v>
      </c>
      <c r="G93" s="390">
        <f t="shared" si="6"/>
        <v>99.968693937900426</v>
      </c>
      <c r="H93" s="391"/>
      <c r="I93" s="389">
        <f>I90</f>
        <v>1783310</v>
      </c>
      <c r="J93" s="389">
        <f>J90</f>
        <v>1604107.1099999999</v>
      </c>
      <c r="K93" s="390">
        <f t="shared" si="7"/>
        <v>89.951108332258542</v>
      </c>
      <c r="L93" s="391"/>
      <c r="M93" s="388"/>
    </row>
    <row r="94" spans="1:13" s="155" customFormat="1" ht="30" x14ac:dyDescent="0.25">
      <c r="A94" s="492"/>
      <c r="B94" s="387" t="s">
        <v>622</v>
      </c>
      <c r="C94" s="388"/>
      <c r="D94" s="388"/>
      <c r="E94" s="389"/>
      <c r="F94" s="389"/>
      <c r="G94" s="390"/>
      <c r="H94" s="391"/>
      <c r="I94" s="389">
        <v>800000</v>
      </c>
      <c r="J94" s="389">
        <v>622722.01</v>
      </c>
      <c r="K94" s="390">
        <f t="shared" si="7"/>
        <v>77.840251250000009</v>
      </c>
      <c r="L94" s="391"/>
      <c r="M94" s="388"/>
    </row>
    <row r="95" spans="1:13" x14ac:dyDescent="0.25">
      <c r="A95" s="661" t="s">
        <v>62</v>
      </c>
      <c r="B95" s="661"/>
      <c r="C95" s="661"/>
      <c r="D95" s="661"/>
      <c r="E95" s="661"/>
      <c r="F95" s="661"/>
      <c r="G95" s="661"/>
      <c r="H95" s="661"/>
      <c r="I95" s="661"/>
      <c r="J95" s="661"/>
      <c r="K95" s="661"/>
      <c r="L95" s="661"/>
      <c r="M95" s="661"/>
    </row>
    <row r="96" spans="1:13" ht="60" x14ac:dyDescent="0.25">
      <c r="A96" s="492">
        <v>11</v>
      </c>
      <c r="B96" s="384" t="s">
        <v>63</v>
      </c>
      <c r="C96" s="262" t="s">
        <v>14</v>
      </c>
      <c r="D96" s="262" t="s">
        <v>16</v>
      </c>
      <c r="E96" s="385">
        <f>E97</f>
        <v>324613</v>
      </c>
      <c r="F96" s="385">
        <f>F97</f>
        <v>324573.84000000003</v>
      </c>
      <c r="G96" s="386">
        <f t="shared" ref="G96:G118" si="9">F96/E96*100</f>
        <v>99.987936404272176</v>
      </c>
      <c r="H96" s="261">
        <v>100</v>
      </c>
      <c r="I96" s="385">
        <f>I97</f>
        <v>1460308.2</v>
      </c>
      <c r="J96" s="385">
        <f>J97</f>
        <v>1261776.56</v>
      </c>
      <c r="K96" s="386">
        <f t="shared" si="7"/>
        <v>86.40481235399487</v>
      </c>
      <c r="L96" s="261">
        <v>100</v>
      </c>
      <c r="M96" s="384"/>
    </row>
    <row r="97" spans="1:13" x14ac:dyDescent="0.25">
      <c r="A97" s="492"/>
      <c r="B97" s="387" t="s">
        <v>13</v>
      </c>
      <c r="C97" s="388"/>
      <c r="D97" s="388"/>
      <c r="E97" s="389">
        <v>324613</v>
      </c>
      <c r="F97" s="389">
        <v>324573.84000000003</v>
      </c>
      <c r="G97" s="390">
        <f t="shared" si="9"/>
        <v>99.987936404272176</v>
      </c>
      <c r="H97" s="391"/>
      <c r="I97" s="389">
        <f>E97+'2016'!E48+'2017'!E62+'2018'!E89</f>
        <v>1460308.2</v>
      </c>
      <c r="J97" s="389">
        <f>F97+'2016'!F48+'2017'!F62+'2018'!F89</f>
        <v>1261776.56</v>
      </c>
      <c r="K97" s="390">
        <f t="shared" si="7"/>
        <v>86.40481235399487</v>
      </c>
      <c r="L97" s="391"/>
      <c r="M97" s="388"/>
    </row>
    <row r="98" spans="1:13" s="155" customFormat="1" ht="90" x14ac:dyDescent="0.25">
      <c r="A98" s="492">
        <v>12</v>
      </c>
      <c r="B98" s="384" t="s">
        <v>65</v>
      </c>
      <c r="C98" s="262" t="s">
        <v>14</v>
      </c>
      <c r="D98" s="480" t="s">
        <v>362</v>
      </c>
      <c r="E98" s="385">
        <f>E99</f>
        <v>77700</v>
      </c>
      <c r="F98" s="385">
        <f>F99</f>
        <v>73517.66</v>
      </c>
      <c r="G98" s="390">
        <f t="shared" si="9"/>
        <v>94.617323037323047</v>
      </c>
      <c r="H98" s="481">
        <v>100</v>
      </c>
      <c r="I98" s="385">
        <f>I99</f>
        <v>876300</v>
      </c>
      <c r="J98" s="385">
        <f>J99</f>
        <v>678204.65</v>
      </c>
      <c r="K98" s="386">
        <f t="shared" si="7"/>
        <v>77.394117311423031</v>
      </c>
      <c r="L98" s="481">
        <v>91.6</v>
      </c>
      <c r="M98" s="384" t="s">
        <v>624</v>
      </c>
    </row>
    <row r="99" spans="1:13" s="155" customFormat="1" x14ac:dyDescent="0.25">
      <c r="A99" s="492"/>
      <c r="B99" s="387" t="s">
        <v>13</v>
      </c>
      <c r="C99" s="262"/>
      <c r="D99" s="262"/>
      <c r="E99" s="389">
        <v>77700</v>
      </c>
      <c r="F99" s="389">
        <v>73517.66</v>
      </c>
      <c r="G99" s="390">
        <f t="shared" si="9"/>
        <v>94.617323037323047</v>
      </c>
      <c r="H99" s="261"/>
      <c r="I99" s="389">
        <f>E99+'2016'!E53+'2017'!E67</f>
        <v>876300</v>
      </c>
      <c r="J99" s="389">
        <f>F99+'2016'!F53+'2017'!F67</f>
        <v>678204.65</v>
      </c>
      <c r="K99" s="390">
        <f t="shared" si="7"/>
        <v>77.394117311423031</v>
      </c>
      <c r="L99" s="261"/>
      <c r="M99" s="262"/>
    </row>
    <row r="100" spans="1:13" s="155" customFormat="1" x14ac:dyDescent="0.25">
      <c r="A100" s="492"/>
      <c r="B100" s="394" t="s">
        <v>54</v>
      </c>
      <c r="C100" s="262"/>
      <c r="D100" s="262"/>
      <c r="E100" s="395">
        <f>E101</f>
        <v>402313</v>
      </c>
      <c r="F100" s="395">
        <f>F101</f>
        <v>398091.5</v>
      </c>
      <c r="G100" s="396">
        <f t="shared" si="9"/>
        <v>98.950692619925292</v>
      </c>
      <c r="H100" s="261"/>
      <c r="I100" s="395">
        <f>I101</f>
        <v>2336608.2000000002</v>
      </c>
      <c r="J100" s="395">
        <f>J101</f>
        <v>1939981.21</v>
      </c>
      <c r="K100" s="396">
        <f t="shared" si="7"/>
        <v>83.025524347642005</v>
      </c>
      <c r="L100" s="261"/>
      <c r="M100" s="262"/>
    </row>
    <row r="101" spans="1:13" s="155" customFormat="1" x14ac:dyDescent="0.25">
      <c r="A101" s="492"/>
      <c r="B101" s="387" t="s">
        <v>13</v>
      </c>
      <c r="C101" s="262"/>
      <c r="D101" s="262"/>
      <c r="E101" s="389">
        <f>E99+E97</f>
        <v>402313</v>
      </c>
      <c r="F101" s="389">
        <f>F99+F97</f>
        <v>398091.5</v>
      </c>
      <c r="G101" s="390">
        <f t="shared" si="9"/>
        <v>98.950692619925292</v>
      </c>
      <c r="H101" s="261"/>
      <c r="I101" s="389">
        <f>I99+I97</f>
        <v>2336608.2000000002</v>
      </c>
      <c r="J101" s="389">
        <f>J99+J97</f>
        <v>1939981.21</v>
      </c>
      <c r="K101" s="390">
        <f t="shared" si="7"/>
        <v>83.025524347642005</v>
      </c>
      <c r="L101" s="261"/>
      <c r="M101" s="262"/>
    </row>
    <row r="102" spans="1:13" x14ac:dyDescent="0.25">
      <c r="A102" s="661" t="s">
        <v>64</v>
      </c>
      <c r="B102" s="661"/>
      <c r="C102" s="661"/>
      <c r="D102" s="661"/>
      <c r="E102" s="661"/>
      <c r="F102" s="661"/>
      <c r="G102" s="661"/>
      <c r="H102" s="661"/>
      <c r="I102" s="661"/>
      <c r="J102" s="661"/>
      <c r="K102" s="661"/>
      <c r="L102" s="661"/>
      <c r="M102" s="661"/>
    </row>
    <row r="103" spans="1:13" ht="45" x14ac:dyDescent="0.25">
      <c r="A103" s="492">
        <v>13</v>
      </c>
      <c r="B103" s="384" t="s">
        <v>66</v>
      </c>
      <c r="C103" s="262" t="s">
        <v>14</v>
      </c>
      <c r="D103" s="262" t="s">
        <v>16</v>
      </c>
      <c r="E103" s="385">
        <f>E104</f>
        <v>24000</v>
      </c>
      <c r="F103" s="385">
        <f>F104</f>
        <v>24790.15</v>
      </c>
      <c r="G103" s="386">
        <f t="shared" si="9"/>
        <v>103.29229166666667</v>
      </c>
      <c r="H103" s="261">
        <v>100</v>
      </c>
      <c r="I103" s="385">
        <f>I104</f>
        <v>91000</v>
      </c>
      <c r="J103" s="385">
        <f>J104</f>
        <v>93600.260000000009</v>
      </c>
      <c r="K103" s="386">
        <f t="shared" ref="K103:K106" si="10">J103/I103*100</f>
        <v>102.85742857142858</v>
      </c>
      <c r="L103" s="261">
        <v>100</v>
      </c>
      <c r="M103" s="262"/>
    </row>
    <row r="104" spans="1:13" s="155" customFormat="1" x14ac:dyDescent="0.25">
      <c r="A104" s="492"/>
      <c r="B104" s="387" t="s">
        <v>53</v>
      </c>
      <c r="C104" s="388"/>
      <c r="D104" s="388"/>
      <c r="E104" s="389">
        <v>24000</v>
      </c>
      <c r="F104" s="389">
        <v>24790.15</v>
      </c>
      <c r="G104" s="390">
        <f t="shared" si="9"/>
        <v>103.29229166666667</v>
      </c>
      <c r="H104" s="391"/>
      <c r="I104" s="389">
        <f>E104+'2016'!E58+'2017'!E72+'2018'!E94</f>
        <v>91000</v>
      </c>
      <c r="J104" s="389">
        <f>F104+'2016'!F58+'2017'!F72+'2018'!F94</f>
        <v>93600.260000000009</v>
      </c>
      <c r="K104" s="390">
        <f t="shared" si="10"/>
        <v>102.85742857142858</v>
      </c>
      <c r="L104" s="391"/>
      <c r="M104" s="388"/>
    </row>
    <row r="105" spans="1:13" x14ac:dyDescent="0.25">
      <c r="A105" s="492"/>
      <c r="B105" s="394" t="s">
        <v>54</v>
      </c>
      <c r="C105" s="262"/>
      <c r="D105" s="262"/>
      <c r="E105" s="395">
        <f>E103</f>
        <v>24000</v>
      </c>
      <c r="F105" s="395">
        <f>F103</f>
        <v>24790.15</v>
      </c>
      <c r="G105" s="396">
        <f t="shared" si="9"/>
        <v>103.29229166666667</v>
      </c>
      <c r="H105" s="261"/>
      <c r="I105" s="395">
        <f>I106</f>
        <v>91000</v>
      </c>
      <c r="J105" s="395">
        <f>J106</f>
        <v>93600.260000000009</v>
      </c>
      <c r="K105" s="396">
        <f t="shared" si="10"/>
        <v>102.85742857142858</v>
      </c>
      <c r="L105" s="261"/>
      <c r="M105" s="262"/>
    </row>
    <row r="106" spans="1:13" s="155" customFormat="1" x14ac:dyDescent="0.25">
      <c r="A106" s="492"/>
      <c r="B106" s="387" t="s">
        <v>53</v>
      </c>
      <c r="C106" s="388"/>
      <c r="D106" s="388"/>
      <c r="E106" s="389">
        <f>E104</f>
        <v>24000</v>
      </c>
      <c r="F106" s="389">
        <f>F104</f>
        <v>24790.15</v>
      </c>
      <c r="G106" s="390">
        <f t="shared" si="9"/>
        <v>103.29229166666667</v>
      </c>
      <c r="H106" s="391"/>
      <c r="I106" s="389">
        <f>I104</f>
        <v>91000</v>
      </c>
      <c r="J106" s="389">
        <f>J104</f>
        <v>93600.260000000009</v>
      </c>
      <c r="K106" s="390">
        <f t="shared" si="10"/>
        <v>102.85742857142858</v>
      </c>
      <c r="L106" s="391"/>
      <c r="M106" s="388"/>
    </row>
    <row r="107" spans="1:13" x14ac:dyDescent="0.25">
      <c r="A107" s="661" t="s">
        <v>67</v>
      </c>
      <c r="B107" s="661"/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</row>
    <row r="108" spans="1:13" ht="60" x14ac:dyDescent="0.25">
      <c r="A108" s="492">
        <v>14</v>
      </c>
      <c r="B108" s="384" t="s">
        <v>523</v>
      </c>
      <c r="C108" s="262" t="s">
        <v>14</v>
      </c>
      <c r="D108" s="262">
        <v>2017</v>
      </c>
      <c r="E108" s="262"/>
      <c r="F108" s="262"/>
      <c r="G108" s="262"/>
      <c r="H108" s="262"/>
      <c r="I108" s="385">
        <f>I109</f>
        <v>11500</v>
      </c>
      <c r="J108" s="385">
        <f>J109</f>
        <v>11500</v>
      </c>
      <c r="K108" s="386">
        <f t="shared" ref="K108:K165" si="11">J108/I108*100</f>
        <v>100</v>
      </c>
      <c r="L108" s="262">
        <v>100</v>
      </c>
      <c r="M108" s="262"/>
    </row>
    <row r="109" spans="1:13" x14ac:dyDescent="0.25">
      <c r="A109" s="492"/>
      <c r="B109" s="387" t="s">
        <v>13</v>
      </c>
      <c r="C109" s="262"/>
      <c r="D109" s="262"/>
      <c r="E109" s="262"/>
      <c r="F109" s="262"/>
      <c r="G109" s="262"/>
      <c r="H109" s="262"/>
      <c r="I109" s="389">
        <f>'2017'!E77</f>
        <v>11500</v>
      </c>
      <c r="J109" s="389">
        <f>'2017'!F77</f>
        <v>11500</v>
      </c>
      <c r="K109" s="390">
        <f t="shared" si="11"/>
        <v>100</v>
      </c>
      <c r="L109" s="262"/>
      <c r="M109" s="262"/>
    </row>
    <row r="110" spans="1:13" ht="105" x14ac:dyDescent="0.25">
      <c r="A110" s="492">
        <v>15</v>
      </c>
      <c r="B110" s="384" t="s">
        <v>68</v>
      </c>
      <c r="C110" s="262" t="s">
        <v>14</v>
      </c>
      <c r="D110" s="262" t="s">
        <v>16</v>
      </c>
      <c r="E110" s="385">
        <f>E111</f>
        <v>120593</v>
      </c>
      <c r="F110" s="385">
        <f>F111</f>
        <v>120593</v>
      </c>
      <c r="G110" s="386">
        <f t="shared" si="9"/>
        <v>100</v>
      </c>
      <c r="H110" s="261">
        <v>100</v>
      </c>
      <c r="I110" s="385">
        <f>I111</f>
        <v>833903</v>
      </c>
      <c r="J110" s="385">
        <f>J111</f>
        <v>662316.58000000007</v>
      </c>
      <c r="K110" s="386">
        <f t="shared" si="11"/>
        <v>79.423695561714027</v>
      </c>
      <c r="L110" s="261">
        <v>100</v>
      </c>
      <c r="M110" s="262"/>
    </row>
    <row r="111" spans="1:13" s="155" customFormat="1" x14ac:dyDescent="0.25">
      <c r="A111" s="492"/>
      <c r="B111" s="387" t="s">
        <v>13</v>
      </c>
      <c r="C111" s="388"/>
      <c r="D111" s="388"/>
      <c r="E111" s="389">
        <v>120593</v>
      </c>
      <c r="F111" s="389">
        <v>120593</v>
      </c>
      <c r="G111" s="390">
        <f t="shared" si="9"/>
        <v>100</v>
      </c>
      <c r="H111" s="391"/>
      <c r="I111" s="389">
        <f>E111+'2016'!E63+'2017'!E79+'2018'!E99</f>
        <v>833903</v>
      </c>
      <c r="J111" s="389">
        <f>F111+'2016'!F63+'2017'!F79+'2018'!F99</f>
        <v>662316.58000000007</v>
      </c>
      <c r="K111" s="390">
        <f t="shared" si="11"/>
        <v>79.423695561714027</v>
      </c>
      <c r="L111" s="391"/>
      <c r="M111" s="388"/>
    </row>
    <row r="112" spans="1:13" x14ac:dyDescent="0.25">
      <c r="A112" s="492"/>
      <c r="B112" s="394" t="s">
        <v>54</v>
      </c>
      <c r="C112" s="262"/>
      <c r="D112" s="262"/>
      <c r="E112" s="395">
        <f>E113</f>
        <v>120593</v>
      </c>
      <c r="F112" s="395">
        <f>F113</f>
        <v>120593</v>
      </c>
      <c r="G112" s="396">
        <f t="shared" si="9"/>
        <v>100</v>
      </c>
      <c r="H112" s="261"/>
      <c r="I112" s="395">
        <f>I113</f>
        <v>845403</v>
      </c>
      <c r="J112" s="395">
        <f>J113</f>
        <v>673816.58000000007</v>
      </c>
      <c r="K112" s="396">
        <f t="shared" si="11"/>
        <v>79.703594617005152</v>
      </c>
      <c r="L112" s="261"/>
      <c r="M112" s="262"/>
    </row>
    <row r="113" spans="1:13" s="155" customFormat="1" x14ac:dyDescent="0.25">
      <c r="A113" s="492"/>
      <c r="B113" s="387" t="s">
        <v>13</v>
      </c>
      <c r="C113" s="388"/>
      <c r="D113" s="388"/>
      <c r="E113" s="389">
        <f>E111+E109</f>
        <v>120593</v>
      </c>
      <c r="F113" s="389">
        <f>F111+F109</f>
        <v>120593</v>
      </c>
      <c r="G113" s="390">
        <f t="shared" si="9"/>
        <v>100</v>
      </c>
      <c r="H113" s="391"/>
      <c r="I113" s="389">
        <f>I111+I109</f>
        <v>845403</v>
      </c>
      <c r="J113" s="389">
        <f>J111+J109</f>
        <v>673816.58000000007</v>
      </c>
      <c r="K113" s="390">
        <f t="shared" si="11"/>
        <v>79.703594617005152</v>
      </c>
      <c r="L113" s="391"/>
      <c r="M113" s="388"/>
    </row>
    <row r="114" spans="1:13" x14ac:dyDescent="0.25">
      <c r="A114" s="661" t="s">
        <v>69</v>
      </c>
      <c r="B114" s="661"/>
      <c r="C114" s="661"/>
      <c r="D114" s="661"/>
      <c r="E114" s="661"/>
      <c r="F114" s="661"/>
      <c r="G114" s="661"/>
      <c r="H114" s="661"/>
      <c r="I114" s="661"/>
      <c r="J114" s="661"/>
      <c r="K114" s="661"/>
      <c r="L114" s="661"/>
      <c r="M114" s="661"/>
    </row>
    <row r="115" spans="1:13" ht="60" x14ac:dyDescent="0.25">
      <c r="A115" s="492">
        <v>16</v>
      </c>
      <c r="B115" s="384" t="s">
        <v>70</v>
      </c>
      <c r="C115" s="262" t="s">
        <v>14</v>
      </c>
      <c r="D115" s="262" t="s">
        <v>16</v>
      </c>
      <c r="E115" s="385">
        <f>E116</f>
        <v>10000</v>
      </c>
      <c r="F115" s="385">
        <f>F116</f>
        <v>10000</v>
      </c>
      <c r="G115" s="386">
        <f t="shared" si="9"/>
        <v>100</v>
      </c>
      <c r="H115" s="261">
        <v>100</v>
      </c>
      <c r="I115" s="385">
        <f>I116</f>
        <v>37500</v>
      </c>
      <c r="J115" s="385">
        <f>J116</f>
        <v>37396.839999999997</v>
      </c>
      <c r="K115" s="386">
        <f t="shared" si="11"/>
        <v>99.724906666666655</v>
      </c>
      <c r="L115" s="261">
        <v>100</v>
      </c>
      <c r="M115" s="262"/>
    </row>
    <row r="116" spans="1:13" s="155" customFormat="1" x14ac:dyDescent="0.25">
      <c r="A116" s="492"/>
      <c r="B116" s="387" t="s">
        <v>13</v>
      </c>
      <c r="C116" s="388"/>
      <c r="D116" s="388"/>
      <c r="E116" s="389">
        <v>10000</v>
      </c>
      <c r="F116" s="389">
        <v>10000</v>
      </c>
      <c r="G116" s="390">
        <f t="shared" si="9"/>
        <v>100</v>
      </c>
      <c r="H116" s="391"/>
      <c r="I116" s="389">
        <f>E116+'2016'!E68+'2017'!E84+'2018'!E104</f>
        <v>37500</v>
      </c>
      <c r="J116" s="389">
        <f>F116+'2016'!F68+'2017'!F84+'2018'!F104</f>
        <v>37396.839999999997</v>
      </c>
      <c r="K116" s="390">
        <f t="shared" si="11"/>
        <v>99.724906666666655</v>
      </c>
      <c r="L116" s="391"/>
      <c r="M116" s="388"/>
    </row>
    <row r="117" spans="1:13" ht="45" x14ac:dyDescent="0.25">
      <c r="A117" s="492">
        <v>17</v>
      </c>
      <c r="B117" s="384" t="s">
        <v>71</v>
      </c>
      <c r="C117" s="262" t="s">
        <v>14</v>
      </c>
      <c r="D117" s="262" t="s">
        <v>16</v>
      </c>
      <c r="E117" s="385">
        <f>E118</f>
        <v>11050</v>
      </c>
      <c r="F117" s="385">
        <f>F118</f>
        <v>10961.73</v>
      </c>
      <c r="G117" s="386">
        <f t="shared" si="9"/>
        <v>99.201176470588223</v>
      </c>
      <c r="H117" s="261">
        <v>100</v>
      </c>
      <c r="I117" s="385">
        <f>I118</f>
        <v>46151.9</v>
      </c>
      <c r="J117" s="385">
        <f>J118</f>
        <v>45981.65</v>
      </c>
      <c r="K117" s="386">
        <f t="shared" si="11"/>
        <v>99.631109445114944</v>
      </c>
      <c r="L117" s="261">
        <v>100</v>
      </c>
      <c r="M117" s="262"/>
    </row>
    <row r="118" spans="1:13" s="155" customFormat="1" x14ac:dyDescent="0.25">
      <c r="A118" s="492"/>
      <c r="B118" s="387" t="s">
        <v>13</v>
      </c>
      <c r="C118" s="388"/>
      <c r="D118" s="388"/>
      <c r="E118" s="389">
        <v>11050</v>
      </c>
      <c r="F118" s="389">
        <v>10961.73</v>
      </c>
      <c r="G118" s="390">
        <f t="shared" si="9"/>
        <v>99.201176470588223</v>
      </c>
      <c r="H118" s="391"/>
      <c r="I118" s="389">
        <f>E118+'2016'!E70+'2017'!E86+'2018'!E106</f>
        <v>46151.9</v>
      </c>
      <c r="J118" s="389">
        <f>F118+'2016'!F70+'2017'!F86+'2018'!F106</f>
        <v>45981.65</v>
      </c>
      <c r="K118" s="390">
        <f t="shared" si="11"/>
        <v>99.631109445114944</v>
      </c>
      <c r="L118" s="391"/>
      <c r="M118" s="388"/>
    </row>
    <row r="119" spans="1:13" ht="180" x14ac:dyDescent="0.25">
      <c r="A119" s="492">
        <v>18</v>
      </c>
      <c r="B119" s="384" t="s">
        <v>72</v>
      </c>
      <c r="C119" s="262" t="s">
        <v>14</v>
      </c>
      <c r="D119" s="262" t="s">
        <v>16</v>
      </c>
      <c r="E119" s="385">
        <f>E120</f>
        <v>10000</v>
      </c>
      <c r="F119" s="385">
        <f>F120</f>
        <v>9868.5300000000007</v>
      </c>
      <c r="G119" s="386">
        <f>F119/E119*100</f>
        <v>98.685300000000012</v>
      </c>
      <c r="H119" s="261">
        <v>100</v>
      </c>
      <c r="I119" s="385">
        <f>I120</f>
        <v>43500</v>
      </c>
      <c r="J119" s="385">
        <f>J120</f>
        <v>42478.66</v>
      </c>
      <c r="K119" s="386">
        <f t="shared" si="11"/>
        <v>97.652091954023007</v>
      </c>
      <c r="L119" s="261">
        <v>100</v>
      </c>
      <c r="M119" s="262"/>
    </row>
    <row r="120" spans="1:13" s="155" customFormat="1" x14ac:dyDescent="0.25">
      <c r="A120" s="492"/>
      <c r="B120" s="387" t="s">
        <v>13</v>
      </c>
      <c r="C120" s="388"/>
      <c r="D120" s="388"/>
      <c r="E120" s="389">
        <v>10000</v>
      </c>
      <c r="F120" s="389">
        <v>9868.5300000000007</v>
      </c>
      <c r="G120" s="390">
        <f>F120/E120*100</f>
        <v>98.685300000000012</v>
      </c>
      <c r="H120" s="391"/>
      <c r="I120" s="389">
        <f>E120+'2016'!E72+'2017'!E88+'2018'!E108</f>
        <v>43500</v>
      </c>
      <c r="J120" s="389">
        <f>F120+'2016'!F72+'2017'!F88+'2018'!F108</f>
        <v>42478.66</v>
      </c>
      <c r="K120" s="390">
        <f t="shared" si="11"/>
        <v>97.652091954023007</v>
      </c>
      <c r="L120" s="391"/>
      <c r="M120" s="388"/>
    </row>
    <row r="121" spans="1:13" x14ac:dyDescent="0.25">
      <c r="A121" s="492"/>
      <c r="B121" s="394" t="s">
        <v>54</v>
      </c>
      <c r="C121" s="262"/>
      <c r="D121" s="262"/>
      <c r="E121" s="395">
        <f>E115+E117+E119</f>
        <v>31050</v>
      </c>
      <c r="F121" s="395">
        <f>F115+F117+F119</f>
        <v>30830.260000000002</v>
      </c>
      <c r="G121" s="396">
        <f>F121/E121*100</f>
        <v>99.292302737520131</v>
      </c>
      <c r="H121" s="261"/>
      <c r="I121" s="395">
        <f>I115+I117+I119</f>
        <v>127151.9</v>
      </c>
      <c r="J121" s="395">
        <f>J115+J117+J119</f>
        <v>125857.15</v>
      </c>
      <c r="K121" s="396">
        <f t="shared" si="11"/>
        <v>98.981729726413832</v>
      </c>
      <c r="L121" s="261"/>
      <c r="M121" s="262"/>
    </row>
    <row r="122" spans="1:13" s="155" customFormat="1" x14ac:dyDescent="0.25">
      <c r="A122" s="492"/>
      <c r="B122" s="387" t="s">
        <v>13</v>
      </c>
      <c r="C122" s="388"/>
      <c r="D122" s="388"/>
      <c r="E122" s="389">
        <f>E116+E118+E120</f>
        <v>31050</v>
      </c>
      <c r="F122" s="389">
        <f>F116+F118+F120</f>
        <v>30830.260000000002</v>
      </c>
      <c r="G122" s="390">
        <f>F122/E122*100</f>
        <v>99.292302737520131</v>
      </c>
      <c r="H122" s="391"/>
      <c r="I122" s="389">
        <f>I116+I118+I120</f>
        <v>127151.9</v>
      </c>
      <c r="J122" s="389">
        <f>J116+J118+J120</f>
        <v>125857.15</v>
      </c>
      <c r="K122" s="390">
        <f t="shared" si="11"/>
        <v>98.981729726413832</v>
      </c>
      <c r="L122" s="391"/>
      <c r="M122" s="388"/>
    </row>
    <row r="123" spans="1:13" x14ac:dyDescent="0.25">
      <c r="A123" s="661" t="s">
        <v>35</v>
      </c>
      <c r="B123" s="661"/>
      <c r="C123" s="661"/>
      <c r="D123" s="661"/>
      <c r="E123" s="661"/>
      <c r="F123" s="661"/>
      <c r="G123" s="661"/>
      <c r="H123" s="661"/>
      <c r="I123" s="661"/>
      <c r="J123" s="661"/>
      <c r="K123" s="661"/>
      <c r="L123" s="661"/>
      <c r="M123" s="661"/>
    </row>
    <row r="124" spans="1:13" ht="90" x14ac:dyDescent="0.25">
      <c r="A124" s="492">
        <v>19</v>
      </c>
      <c r="B124" s="384" t="s">
        <v>448</v>
      </c>
      <c r="C124" s="383" t="s">
        <v>14</v>
      </c>
      <c r="D124" s="262">
        <v>2018</v>
      </c>
      <c r="E124" s="385"/>
      <c r="F124" s="385"/>
      <c r="G124" s="386"/>
      <c r="H124" s="261"/>
      <c r="I124" s="385">
        <f>I125</f>
        <v>23656</v>
      </c>
      <c r="J124" s="385">
        <f>J125</f>
        <v>23656</v>
      </c>
      <c r="K124" s="386">
        <f t="shared" si="11"/>
        <v>100</v>
      </c>
      <c r="L124" s="261">
        <v>100</v>
      </c>
      <c r="M124" s="262"/>
    </row>
    <row r="125" spans="1:13" x14ac:dyDescent="0.25">
      <c r="A125" s="492"/>
      <c r="B125" s="387" t="s">
        <v>13</v>
      </c>
      <c r="C125" s="262"/>
      <c r="D125" s="262"/>
      <c r="E125" s="389"/>
      <c r="F125" s="389"/>
      <c r="G125" s="390"/>
      <c r="H125" s="262"/>
      <c r="I125" s="389">
        <f>'2018'!E113</f>
        <v>23656</v>
      </c>
      <c r="J125" s="389">
        <f>'2018'!F113</f>
        <v>23656</v>
      </c>
      <c r="K125" s="390">
        <f t="shared" si="11"/>
        <v>100</v>
      </c>
      <c r="L125" s="262"/>
      <c r="M125" s="262"/>
    </row>
    <row r="126" spans="1:13" ht="45" x14ac:dyDescent="0.25">
      <c r="A126" s="492">
        <v>20</v>
      </c>
      <c r="B126" s="384" t="s">
        <v>46</v>
      </c>
      <c r="C126" s="383" t="s">
        <v>14</v>
      </c>
      <c r="D126" s="383" t="s">
        <v>44</v>
      </c>
      <c r="E126" s="385">
        <v>5000</v>
      </c>
      <c r="F126" s="385">
        <f>F127</f>
        <v>5000</v>
      </c>
      <c r="G126" s="386">
        <f t="shared" ref="G126:G143" si="12">F126/E126*100</f>
        <v>100</v>
      </c>
      <c r="H126" s="261">
        <v>100</v>
      </c>
      <c r="I126" s="385">
        <f>I127</f>
        <v>20000</v>
      </c>
      <c r="J126" s="385">
        <f>J127</f>
        <v>20000</v>
      </c>
      <c r="K126" s="386">
        <f t="shared" si="11"/>
        <v>100</v>
      </c>
      <c r="L126" s="261">
        <v>100</v>
      </c>
      <c r="M126" s="262"/>
    </row>
    <row r="127" spans="1:13" s="155" customFormat="1" x14ac:dyDescent="0.25">
      <c r="A127" s="492"/>
      <c r="B127" s="387" t="s">
        <v>13</v>
      </c>
      <c r="C127" s="388"/>
      <c r="D127" s="388"/>
      <c r="E127" s="389">
        <v>5000</v>
      </c>
      <c r="F127" s="389">
        <v>5000</v>
      </c>
      <c r="G127" s="390">
        <f t="shared" si="12"/>
        <v>100</v>
      </c>
      <c r="H127" s="391"/>
      <c r="I127" s="389">
        <f>E127+'2016'!E77+'2017'!E93+'2018'!E115</f>
        <v>20000</v>
      </c>
      <c r="J127" s="389">
        <f>F127+'2016'!F77+'2017'!F93+'2018'!F115</f>
        <v>20000</v>
      </c>
      <c r="K127" s="390">
        <f t="shared" si="11"/>
        <v>100</v>
      </c>
      <c r="L127" s="391"/>
      <c r="M127" s="388"/>
    </row>
    <row r="128" spans="1:13" s="155" customFormat="1" ht="45" x14ac:dyDescent="0.25">
      <c r="A128" s="492">
        <v>21</v>
      </c>
      <c r="B128" s="384" t="s">
        <v>339</v>
      </c>
      <c r="C128" s="383" t="s">
        <v>14</v>
      </c>
      <c r="D128" s="262">
        <v>2016</v>
      </c>
      <c r="E128" s="389"/>
      <c r="F128" s="389"/>
      <c r="G128" s="390"/>
      <c r="H128" s="391"/>
      <c r="I128" s="385">
        <f>I129</f>
        <v>25000</v>
      </c>
      <c r="J128" s="385">
        <f>J129</f>
        <v>25000</v>
      </c>
      <c r="K128" s="386">
        <f t="shared" si="11"/>
        <v>100</v>
      </c>
      <c r="L128" s="261">
        <v>100</v>
      </c>
      <c r="M128" s="388"/>
    </row>
    <row r="129" spans="1:13" s="155" customFormat="1" x14ac:dyDescent="0.25">
      <c r="A129" s="492"/>
      <c r="B129" s="387" t="s">
        <v>13</v>
      </c>
      <c r="C129" s="388"/>
      <c r="D129" s="388"/>
      <c r="E129" s="389"/>
      <c r="F129" s="389"/>
      <c r="G129" s="390"/>
      <c r="H129" s="391"/>
      <c r="I129" s="389">
        <f>'2016'!E79</f>
        <v>25000</v>
      </c>
      <c r="J129" s="389">
        <f>'2016'!F79</f>
        <v>25000</v>
      </c>
      <c r="K129" s="390">
        <f t="shared" si="11"/>
        <v>100</v>
      </c>
      <c r="L129" s="391"/>
      <c r="M129" s="388"/>
    </row>
    <row r="130" spans="1:13" s="155" customFormat="1" ht="30" x14ac:dyDescent="0.25">
      <c r="A130" s="492">
        <v>22</v>
      </c>
      <c r="B130" s="384" t="s">
        <v>524</v>
      </c>
      <c r="C130" s="383" t="s">
        <v>14</v>
      </c>
      <c r="D130" s="262">
        <v>2017.2019</v>
      </c>
      <c r="E130" s="385">
        <f>E131</f>
        <v>10000</v>
      </c>
      <c r="F130" s="385">
        <f>F131</f>
        <v>10000</v>
      </c>
      <c r="G130" s="386">
        <f t="shared" si="12"/>
        <v>100</v>
      </c>
      <c r="H130" s="512">
        <v>100</v>
      </c>
      <c r="I130" s="385">
        <f t="shared" ref="I130:J130" si="13">I131</f>
        <v>20000</v>
      </c>
      <c r="J130" s="385">
        <f t="shared" si="13"/>
        <v>20000</v>
      </c>
      <c r="K130" s="386">
        <f t="shared" si="11"/>
        <v>100</v>
      </c>
      <c r="L130" s="512">
        <v>100</v>
      </c>
      <c r="M130" s="388"/>
    </row>
    <row r="131" spans="1:13" s="155" customFormat="1" x14ac:dyDescent="0.25">
      <c r="A131" s="492"/>
      <c r="B131" s="387" t="s">
        <v>13</v>
      </c>
      <c r="C131" s="388"/>
      <c r="D131" s="388"/>
      <c r="E131" s="389">
        <v>10000</v>
      </c>
      <c r="F131" s="389">
        <v>10000</v>
      </c>
      <c r="G131" s="390">
        <f t="shared" si="12"/>
        <v>100</v>
      </c>
      <c r="H131" s="391"/>
      <c r="I131" s="389">
        <f>E131+'2017'!E95</f>
        <v>20000</v>
      </c>
      <c r="J131" s="389">
        <f>F131+'2017'!F95</f>
        <v>20000</v>
      </c>
      <c r="K131" s="390">
        <f t="shared" si="11"/>
        <v>100</v>
      </c>
      <c r="L131" s="391"/>
      <c r="M131" s="388"/>
    </row>
    <row r="132" spans="1:13" s="155" customFormat="1" ht="60" x14ac:dyDescent="0.25">
      <c r="A132" s="492">
        <v>23</v>
      </c>
      <c r="B132" s="384" t="s">
        <v>341</v>
      </c>
      <c r="C132" s="383" t="s">
        <v>14</v>
      </c>
      <c r="D132" s="262">
        <v>2016</v>
      </c>
      <c r="E132" s="389"/>
      <c r="F132" s="389"/>
      <c r="G132" s="390"/>
      <c r="H132" s="391"/>
      <c r="I132" s="385">
        <f t="shared" ref="I132" si="14">I133</f>
        <v>11870</v>
      </c>
      <c r="J132" s="385">
        <f t="shared" ref="J132" si="15">J133</f>
        <v>11870</v>
      </c>
      <c r="K132" s="386">
        <f t="shared" si="11"/>
        <v>100</v>
      </c>
      <c r="L132" s="261">
        <v>100</v>
      </c>
      <c r="M132" s="388"/>
    </row>
    <row r="133" spans="1:13" s="155" customFormat="1" x14ac:dyDescent="0.25">
      <c r="A133" s="492"/>
      <c r="B133" s="387" t="s">
        <v>13</v>
      </c>
      <c r="C133" s="388"/>
      <c r="D133" s="388"/>
      <c r="E133" s="389"/>
      <c r="F133" s="389"/>
      <c r="G133" s="390"/>
      <c r="H133" s="391"/>
      <c r="I133" s="389">
        <f>'2016'!E81</f>
        <v>11870</v>
      </c>
      <c r="J133" s="389">
        <f>'2016'!F81</f>
        <v>11870</v>
      </c>
      <c r="K133" s="390">
        <f t="shared" si="11"/>
        <v>100</v>
      </c>
      <c r="L133" s="391"/>
      <c r="M133" s="388"/>
    </row>
    <row r="134" spans="1:13" s="155" customFormat="1" ht="60" x14ac:dyDescent="0.25">
      <c r="A134" s="492">
        <v>24</v>
      </c>
      <c r="B134" s="384" t="s">
        <v>576</v>
      </c>
      <c r="C134" s="383" t="s">
        <v>14</v>
      </c>
      <c r="D134" s="262" t="s">
        <v>577</v>
      </c>
      <c r="E134" s="385">
        <f>E135</f>
        <v>55500</v>
      </c>
      <c r="F134" s="385">
        <f>F135</f>
        <v>55500</v>
      </c>
      <c r="G134" s="386">
        <f t="shared" si="12"/>
        <v>100</v>
      </c>
      <c r="H134" s="512">
        <v>100</v>
      </c>
      <c r="I134" s="385">
        <f>I135</f>
        <v>55500</v>
      </c>
      <c r="J134" s="385">
        <f>J135</f>
        <v>55500</v>
      </c>
      <c r="K134" s="386">
        <f t="shared" si="11"/>
        <v>100</v>
      </c>
      <c r="L134" s="512">
        <v>100</v>
      </c>
      <c r="M134" s="388"/>
    </row>
    <row r="135" spans="1:13" s="155" customFormat="1" x14ac:dyDescent="0.25">
      <c r="A135" s="492"/>
      <c r="B135" s="387" t="s">
        <v>13</v>
      </c>
      <c r="C135" s="388"/>
      <c r="D135" s="388"/>
      <c r="E135" s="389">
        <v>55500</v>
      </c>
      <c r="F135" s="389">
        <v>55500</v>
      </c>
      <c r="G135" s="390">
        <f t="shared" si="12"/>
        <v>100</v>
      </c>
      <c r="H135" s="391"/>
      <c r="I135" s="389">
        <f>E135</f>
        <v>55500</v>
      </c>
      <c r="J135" s="389">
        <f>F135</f>
        <v>55500</v>
      </c>
      <c r="K135" s="390">
        <f t="shared" si="11"/>
        <v>100</v>
      </c>
      <c r="L135" s="391"/>
      <c r="M135" s="388"/>
    </row>
    <row r="136" spans="1:13" ht="60" x14ac:dyDescent="0.25">
      <c r="A136" s="492">
        <v>25</v>
      </c>
      <c r="B136" s="384" t="s">
        <v>275</v>
      </c>
      <c r="C136" s="383" t="s">
        <v>14</v>
      </c>
      <c r="D136" s="383" t="s">
        <v>274</v>
      </c>
      <c r="E136" s="385">
        <f>E137</f>
        <v>47539</v>
      </c>
      <c r="F136" s="385">
        <f>F137</f>
        <v>47539</v>
      </c>
      <c r="G136" s="386">
        <f t="shared" si="12"/>
        <v>100</v>
      </c>
      <c r="H136" s="261">
        <v>100</v>
      </c>
      <c r="I136" s="385">
        <f>I137</f>
        <v>143539</v>
      </c>
      <c r="J136" s="385">
        <f>J137</f>
        <v>143539</v>
      </c>
      <c r="K136" s="386">
        <f t="shared" si="11"/>
        <v>100</v>
      </c>
      <c r="L136" s="512">
        <v>100</v>
      </c>
      <c r="M136" s="262"/>
    </row>
    <row r="137" spans="1:13" s="155" customFormat="1" x14ac:dyDescent="0.25">
      <c r="A137" s="492"/>
      <c r="B137" s="387" t="s">
        <v>13</v>
      </c>
      <c r="C137" s="388"/>
      <c r="D137" s="388"/>
      <c r="E137" s="389">
        <v>47539</v>
      </c>
      <c r="F137" s="389">
        <v>47539</v>
      </c>
      <c r="G137" s="390">
        <f t="shared" si="12"/>
        <v>100</v>
      </c>
      <c r="H137" s="391"/>
      <c r="I137" s="389">
        <f>E137+'2017'!E97+'2018'!E117</f>
        <v>143539</v>
      </c>
      <c r="J137" s="389">
        <f>F137+'2017'!F97+'2018'!F117</f>
        <v>143539</v>
      </c>
      <c r="K137" s="390">
        <f t="shared" si="11"/>
        <v>100</v>
      </c>
      <c r="L137" s="391"/>
      <c r="M137" s="388"/>
    </row>
    <row r="138" spans="1:13" ht="75" x14ac:dyDescent="0.25">
      <c r="A138" s="492">
        <v>26</v>
      </c>
      <c r="B138" s="384" t="s">
        <v>276</v>
      </c>
      <c r="C138" s="383" t="s">
        <v>14</v>
      </c>
      <c r="D138" s="383" t="s">
        <v>578</v>
      </c>
      <c r="E138" s="385"/>
      <c r="F138" s="385"/>
      <c r="G138" s="386"/>
      <c r="H138" s="261"/>
      <c r="I138" s="385">
        <f>I139</f>
        <v>67200</v>
      </c>
      <c r="J138" s="385">
        <f>J139</f>
        <v>67200</v>
      </c>
      <c r="K138" s="386">
        <f t="shared" si="11"/>
        <v>100</v>
      </c>
      <c r="L138" s="261">
        <v>100</v>
      </c>
      <c r="M138" s="262"/>
    </row>
    <row r="139" spans="1:13" s="155" customFormat="1" x14ac:dyDescent="0.25">
      <c r="A139" s="492"/>
      <c r="B139" s="387" t="s">
        <v>13</v>
      </c>
      <c r="C139" s="388"/>
      <c r="D139" s="388"/>
      <c r="E139" s="389"/>
      <c r="F139" s="389"/>
      <c r="G139" s="390"/>
      <c r="H139" s="391"/>
      <c r="I139" s="389">
        <f>'2017'!E99+'2018'!E119</f>
        <v>67200</v>
      </c>
      <c r="J139" s="389">
        <f>'2017'!F99+'2018'!F119</f>
        <v>67200</v>
      </c>
      <c r="K139" s="390">
        <f t="shared" si="11"/>
        <v>100</v>
      </c>
      <c r="L139" s="391"/>
      <c r="M139" s="388"/>
    </row>
    <row r="140" spans="1:13" ht="30" x14ac:dyDescent="0.25">
      <c r="A140" s="492">
        <v>27</v>
      </c>
      <c r="B140" s="384" t="s">
        <v>47</v>
      </c>
      <c r="C140" s="383" t="s">
        <v>48</v>
      </c>
      <c r="D140" s="383" t="s">
        <v>15</v>
      </c>
      <c r="E140" s="385">
        <f>E141</f>
        <v>62005</v>
      </c>
      <c r="F140" s="385">
        <f>F141</f>
        <v>59255</v>
      </c>
      <c r="G140" s="386">
        <f t="shared" si="12"/>
        <v>95.564873800499967</v>
      </c>
      <c r="H140" s="261">
        <v>100</v>
      </c>
      <c r="I140" s="385">
        <f>I141</f>
        <v>217673.2</v>
      </c>
      <c r="J140" s="385">
        <f>J141</f>
        <v>211930</v>
      </c>
      <c r="K140" s="386">
        <f t="shared" si="11"/>
        <v>97.361549331750524</v>
      </c>
      <c r="L140" s="485">
        <v>100</v>
      </c>
      <c r="M140" s="262"/>
    </row>
    <row r="141" spans="1:13" s="155" customFormat="1" x14ac:dyDescent="0.25">
      <c r="A141" s="492"/>
      <c r="B141" s="387" t="s">
        <v>13</v>
      </c>
      <c r="C141" s="388"/>
      <c r="D141" s="388"/>
      <c r="E141" s="389">
        <v>62005</v>
      </c>
      <c r="F141" s="389">
        <v>59255</v>
      </c>
      <c r="G141" s="386">
        <f t="shared" si="12"/>
        <v>95.564873800499967</v>
      </c>
      <c r="H141" s="391"/>
      <c r="I141" s="389">
        <f>E141+'2016'!E83+'2017'!E101+'2018'!E121</f>
        <v>217673.2</v>
      </c>
      <c r="J141" s="389">
        <f>F141+'2016'!F83+'2017'!F101+'2018'!F121</f>
        <v>211930</v>
      </c>
      <c r="K141" s="390">
        <f t="shared" si="11"/>
        <v>97.361549331750524</v>
      </c>
      <c r="L141" s="391"/>
      <c r="M141" s="388"/>
    </row>
    <row r="142" spans="1:13" ht="105" x14ac:dyDescent="0.25">
      <c r="A142" s="492">
        <v>28</v>
      </c>
      <c r="B142" s="384" t="s">
        <v>49</v>
      </c>
      <c r="C142" s="383" t="s">
        <v>50</v>
      </c>
      <c r="D142" s="383" t="s">
        <v>15</v>
      </c>
      <c r="E142" s="385">
        <f>E143</f>
        <v>34000</v>
      </c>
      <c r="F142" s="385">
        <f>F143</f>
        <v>30000</v>
      </c>
      <c r="G142" s="386">
        <f t="shared" si="12"/>
        <v>88.235294117647058</v>
      </c>
      <c r="H142" s="261">
        <v>100</v>
      </c>
      <c r="I142" s="385">
        <f>I143</f>
        <v>110000</v>
      </c>
      <c r="J142" s="385">
        <f>J143</f>
        <v>106000</v>
      </c>
      <c r="K142" s="386">
        <f t="shared" si="11"/>
        <v>96.36363636363636</v>
      </c>
      <c r="L142" s="261">
        <v>100</v>
      </c>
      <c r="M142" s="262"/>
    </row>
    <row r="143" spans="1:13" s="155" customFormat="1" x14ac:dyDescent="0.25">
      <c r="A143" s="492"/>
      <c r="B143" s="387" t="s">
        <v>13</v>
      </c>
      <c r="C143" s="388"/>
      <c r="D143" s="388"/>
      <c r="E143" s="389">
        <v>34000</v>
      </c>
      <c r="F143" s="389">
        <v>30000</v>
      </c>
      <c r="G143" s="390">
        <f t="shared" si="12"/>
        <v>88.235294117647058</v>
      </c>
      <c r="H143" s="391"/>
      <c r="I143" s="389">
        <f>E143+'2016'!E85+'2017'!E103+'2018'!E123</f>
        <v>110000</v>
      </c>
      <c r="J143" s="389">
        <f>F143+'2016'!F85+'2017'!F103+'2018'!F123</f>
        <v>106000</v>
      </c>
      <c r="K143" s="390">
        <f t="shared" si="11"/>
        <v>96.36363636363636</v>
      </c>
      <c r="L143" s="391"/>
      <c r="M143" s="388"/>
    </row>
    <row r="144" spans="1:13" ht="60" x14ac:dyDescent="0.25">
      <c r="A144" s="492">
        <v>29</v>
      </c>
      <c r="B144" s="384" t="s">
        <v>51</v>
      </c>
      <c r="C144" s="262" t="s">
        <v>50</v>
      </c>
      <c r="D144" s="383" t="s">
        <v>579</v>
      </c>
      <c r="E144" s="385"/>
      <c r="F144" s="385"/>
      <c r="G144" s="386"/>
      <c r="H144" s="261"/>
      <c r="I144" s="385">
        <f>I145+I146</f>
        <v>83500</v>
      </c>
      <c r="J144" s="385">
        <f>J145+J146</f>
        <v>142500</v>
      </c>
      <c r="K144" s="386">
        <f t="shared" si="11"/>
        <v>170.65868263473055</v>
      </c>
      <c r="L144" s="261">
        <v>100</v>
      </c>
      <c r="M144" s="262"/>
    </row>
    <row r="145" spans="1:13" s="155" customFormat="1" x14ac:dyDescent="0.25">
      <c r="A145" s="492"/>
      <c r="B145" s="387" t="s">
        <v>13</v>
      </c>
      <c r="C145" s="388"/>
      <c r="D145" s="388"/>
      <c r="E145" s="389"/>
      <c r="F145" s="389"/>
      <c r="G145" s="390"/>
      <c r="H145" s="391"/>
      <c r="I145" s="389">
        <f>'2016'!E87+'2017'!E105+'2018'!E125</f>
        <v>83500</v>
      </c>
      <c r="J145" s="389">
        <f>'2016'!F87+'2017'!F105+'2018'!F125</f>
        <v>83500</v>
      </c>
      <c r="K145" s="390">
        <f t="shared" si="11"/>
        <v>100</v>
      </c>
      <c r="L145" s="391"/>
      <c r="M145" s="388"/>
    </row>
    <row r="146" spans="1:13" s="155" customFormat="1" x14ac:dyDescent="0.25">
      <c r="A146" s="492"/>
      <c r="B146" s="387" t="s">
        <v>53</v>
      </c>
      <c r="C146" s="388"/>
      <c r="D146" s="388"/>
      <c r="E146" s="389"/>
      <c r="F146" s="389"/>
      <c r="G146" s="388"/>
      <c r="H146" s="391"/>
      <c r="I146" s="389">
        <f>'2016'!E88+'2017'!E106+'2018'!E129</f>
        <v>0</v>
      </c>
      <c r="J146" s="389">
        <f>'2016'!F88+'2017'!F106+'2018'!F129</f>
        <v>59000</v>
      </c>
      <c r="K146" s="390"/>
      <c r="L146" s="391"/>
      <c r="M146" s="388"/>
    </row>
    <row r="147" spans="1:13" x14ac:dyDescent="0.25">
      <c r="A147" s="492"/>
      <c r="B147" s="394" t="s">
        <v>54</v>
      </c>
      <c r="C147" s="262"/>
      <c r="D147" s="262"/>
      <c r="E147" s="395">
        <f>E148</f>
        <v>214044</v>
      </c>
      <c r="F147" s="395">
        <f>F148</f>
        <v>207294</v>
      </c>
      <c r="G147" s="399">
        <f>F147/E147*100</f>
        <v>96.846442787464255</v>
      </c>
      <c r="H147" s="261"/>
      <c r="I147" s="395">
        <f>I148+I149</f>
        <v>777938.2</v>
      </c>
      <c r="J147" s="395">
        <f>J148+J149</f>
        <v>827195</v>
      </c>
      <c r="K147" s="399">
        <f t="shared" si="11"/>
        <v>106.33171118219931</v>
      </c>
      <c r="L147" s="261"/>
      <c r="M147" s="262"/>
    </row>
    <row r="148" spans="1:13" x14ac:dyDescent="0.25">
      <c r="A148" s="492"/>
      <c r="B148" s="387" t="s">
        <v>13</v>
      </c>
      <c r="C148" s="388"/>
      <c r="D148" s="388"/>
      <c r="E148" s="389">
        <f>E125+E127+E129+E131+E133+E135+E137+E139+E141+E143+E145</f>
        <v>214044</v>
      </c>
      <c r="F148" s="389">
        <f>F125+F127+F129+F131+F133+F135+F137+F139+F141+F143+F145</f>
        <v>207294</v>
      </c>
      <c r="G148" s="400">
        <f>F148/E148*100</f>
        <v>96.846442787464255</v>
      </c>
      <c r="H148" s="261"/>
      <c r="I148" s="389">
        <f>I125+I127+I129+I131+I133+I135+I137+I139+I141+I143+I145</f>
        <v>777938.2</v>
      </c>
      <c r="J148" s="389">
        <f>J125+J127+J129+J131+J133+J135+J137+J139+J141+J143+J145</f>
        <v>768195</v>
      </c>
      <c r="K148" s="390">
        <f t="shared" si="11"/>
        <v>98.747561181595159</v>
      </c>
      <c r="L148" s="261"/>
      <c r="M148" s="262"/>
    </row>
    <row r="149" spans="1:13" s="155" customFormat="1" x14ac:dyDescent="0.25">
      <c r="A149" s="492"/>
      <c r="B149" s="387" t="s">
        <v>324</v>
      </c>
      <c r="C149" s="388"/>
      <c r="D149" s="388"/>
      <c r="E149" s="389"/>
      <c r="F149" s="389"/>
      <c r="G149" s="400"/>
      <c r="H149" s="391"/>
      <c r="I149" s="389">
        <f>I146</f>
        <v>0</v>
      </c>
      <c r="J149" s="389">
        <f>J146</f>
        <v>59000</v>
      </c>
      <c r="K149" s="390"/>
      <c r="L149" s="391"/>
      <c r="M149" s="388"/>
    </row>
    <row r="150" spans="1:13" x14ac:dyDescent="0.25">
      <c r="A150" s="661" t="s">
        <v>55</v>
      </c>
      <c r="B150" s="661"/>
      <c r="C150" s="661"/>
      <c r="D150" s="661"/>
      <c r="E150" s="661"/>
      <c r="F150" s="661"/>
      <c r="G150" s="661"/>
      <c r="H150" s="661"/>
      <c r="I150" s="661"/>
      <c r="J150" s="661"/>
      <c r="K150" s="661"/>
      <c r="L150" s="661"/>
      <c r="M150" s="661"/>
    </row>
    <row r="151" spans="1:13" ht="45" x14ac:dyDescent="0.25">
      <c r="A151" s="492">
        <v>30</v>
      </c>
      <c r="B151" s="384" t="s">
        <v>56</v>
      </c>
      <c r="C151" s="383" t="s">
        <v>14</v>
      </c>
      <c r="D151" s="262" t="s">
        <v>175</v>
      </c>
      <c r="E151" s="401"/>
      <c r="F151" s="401"/>
      <c r="G151" s="402"/>
      <c r="H151" s="403"/>
      <c r="I151" s="385">
        <f>I152</f>
        <v>198475.28999999998</v>
      </c>
      <c r="J151" s="385">
        <f>J152</f>
        <v>197843.91999999998</v>
      </c>
      <c r="K151" s="386">
        <f t="shared" si="11"/>
        <v>99.681889871530103</v>
      </c>
      <c r="L151" s="403">
        <v>100</v>
      </c>
      <c r="M151" s="398"/>
    </row>
    <row r="152" spans="1:13" s="155" customFormat="1" x14ac:dyDescent="0.25">
      <c r="A152" s="492"/>
      <c r="B152" s="387" t="s">
        <v>13</v>
      </c>
      <c r="C152" s="388"/>
      <c r="D152" s="388"/>
      <c r="E152" s="404"/>
      <c r="F152" s="404"/>
      <c r="G152" s="405"/>
      <c r="H152" s="391"/>
      <c r="I152" s="389">
        <f>'2016'!E94+'2017'!E112+'2018'!E132</f>
        <v>198475.28999999998</v>
      </c>
      <c r="J152" s="389">
        <f>'2016'!F94+'2017'!F112+'2018'!F132</f>
        <v>197843.91999999998</v>
      </c>
      <c r="K152" s="390">
        <f t="shared" si="11"/>
        <v>99.681889871530103</v>
      </c>
      <c r="L152" s="391"/>
      <c r="M152" s="388"/>
    </row>
    <row r="153" spans="1:13" ht="60" x14ac:dyDescent="0.25">
      <c r="A153" s="492">
        <v>31</v>
      </c>
      <c r="B153" s="384" t="s">
        <v>277</v>
      </c>
      <c r="C153" s="383" t="s">
        <v>14</v>
      </c>
      <c r="D153" s="262" t="s">
        <v>290</v>
      </c>
      <c r="E153" s="401"/>
      <c r="F153" s="401"/>
      <c r="G153" s="402"/>
      <c r="H153" s="403"/>
      <c r="I153" s="385">
        <f>I154</f>
        <v>65521.51</v>
      </c>
      <c r="J153" s="385">
        <f>J154</f>
        <v>65521.440000000002</v>
      </c>
      <c r="K153" s="386">
        <f t="shared" si="11"/>
        <v>99.999893164855322</v>
      </c>
      <c r="L153" s="403">
        <v>100</v>
      </c>
      <c r="M153" s="262"/>
    </row>
    <row r="154" spans="1:13" s="155" customFormat="1" x14ac:dyDescent="0.25">
      <c r="A154" s="492"/>
      <c r="B154" s="387" t="s">
        <v>13</v>
      </c>
      <c r="C154" s="388"/>
      <c r="D154" s="388"/>
      <c r="E154" s="404"/>
      <c r="F154" s="404"/>
      <c r="G154" s="405"/>
      <c r="H154" s="391"/>
      <c r="I154" s="389">
        <f>'2017'!E114+'2018'!E134</f>
        <v>65521.51</v>
      </c>
      <c r="J154" s="389">
        <f>'2017'!F114+'2018'!F134</f>
        <v>65521.440000000002</v>
      </c>
      <c r="K154" s="390">
        <f t="shared" si="11"/>
        <v>99.999893164855322</v>
      </c>
      <c r="L154" s="391"/>
      <c r="M154" s="388"/>
    </row>
    <row r="155" spans="1:13" x14ac:dyDescent="0.25">
      <c r="A155" s="492"/>
      <c r="B155" s="394" t="s">
        <v>54</v>
      </c>
      <c r="C155" s="262"/>
      <c r="D155" s="262"/>
      <c r="E155" s="406"/>
      <c r="F155" s="406"/>
      <c r="G155" s="407"/>
      <c r="H155" s="261"/>
      <c r="I155" s="395">
        <f>I156</f>
        <v>263996.79999999999</v>
      </c>
      <c r="J155" s="395">
        <f>J156</f>
        <v>263365.36</v>
      </c>
      <c r="K155" s="396">
        <f t="shared" si="11"/>
        <v>99.760815282609485</v>
      </c>
      <c r="L155" s="261"/>
      <c r="M155" s="262"/>
    </row>
    <row r="156" spans="1:13" s="155" customFormat="1" x14ac:dyDescent="0.25">
      <c r="A156" s="492"/>
      <c r="B156" s="387" t="s">
        <v>13</v>
      </c>
      <c r="C156" s="388"/>
      <c r="D156" s="388"/>
      <c r="E156" s="404"/>
      <c r="F156" s="404"/>
      <c r="G156" s="402"/>
      <c r="H156" s="391"/>
      <c r="I156" s="389">
        <f>I154+I152</f>
        <v>263996.79999999999</v>
      </c>
      <c r="J156" s="389">
        <f>J154+J152</f>
        <v>263365.36</v>
      </c>
      <c r="K156" s="390">
        <f t="shared" si="11"/>
        <v>99.760815282609485</v>
      </c>
      <c r="L156" s="391"/>
      <c r="M156" s="388"/>
    </row>
    <row r="157" spans="1:13" x14ac:dyDescent="0.25">
      <c r="A157" s="661" t="s">
        <v>58</v>
      </c>
      <c r="B157" s="661"/>
      <c r="C157" s="661"/>
      <c r="D157" s="661"/>
      <c r="E157" s="661"/>
      <c r="F157" s="661"/>
      <c r="G157" s="661"/>
      <c r="H157" s="661"/>
      <c r="I157" s="661"/>
      <c r="J157" s="661"/>
      <c r="K157" s="661"/>
      <c r="L157" s="661"/>
      <c r="M157" s="661"/>
    </row>
    <row r="158" spans="1:13" ht="45" x14ac:dyDescent="0.25">
      <c r="A158" s="492">
        <v>32</v>
      </c>
      <c r="B158" s="384" t="s">
        <v>345</v>
      </c>
      <c r="C158" s="383" t="s">
        <v>14</v>
      </c>
      <c r="D158" s="262">
        <v>2016</v>
      </c>
      <c r="E158" s="262"/>
      <c r="F158" s="262"/>
      <c r="G158" s="262"/>
      <c r="H158" s="262"/>
      <c r="I158" s="385">
        <f>I159</f>
        <v>30000</v>
      </c>
      <c r="J158" s="385">
        <f>J159</f>
        <v>30000</v>
      </c>
      <c r="K158" s="386">
        <f t="shared" si="11"/>
        <v>100</v>
      </c>
      <c r="L158" s="262">
        <v>100</v>
      </c>
      <c r="M158" s="262"/>
    </row>
    <row r="159" spans="1:13" x14ac:dyDescent="0.25">
      <c r="A159" s="492"/>
      <c r="B159" s="387" t="s">
        <v>13</v>
      </c>
      <c r="C159" s="262"/>
      <c r="D159" s="262"/>
      <c r="E159" s="262"/>
      <c r="F159" s="262"/>
      <c r="G159" s="262"/>
      <c r="H159" s="262"/>
      <c r="I159" s="389">
        <f>'2016'!E99</f>
        <v>30000</v>
      </c>
      <c r="J159" s="389">
        <f>'2016'!F99</f>
        <v>30000</v>
      </c>
      <c r="K159" s="390">
        <f t="shared" si="11"/>
        <v>100</v>
      </c>
      <c r="L159" s="262"/>
      <c r="M159" s="262"/>
    </row>
    <row r="160" spans="1:13" ht="30" x14ac:dyDescent="0.25">
      <c r="A160" s="492">
        <v>33</v>
      </c>
      <c r="B160" s="384" t="s">
        <v>59</v>
      </c>
      <c r="C160" s="383" t="s">
        <v>14</v>
      </c>
      <c r="D160" s="262" t="s">
        <v>581</v>
      </c>
      <c r="E160" s="262"/>
      <c r="F160" s="262"/>
      <c r="G160" s="262"/>
      <c r="H160" s="262"/>
      <c r="I160" s="385">
        <f>I161</f>
        <v>39950</v>
      </c>
      <c r="J160" s="385">
        <f>J161</f>
        <v>39950</v>
      </c>
      <c r="K160" s="386">
        <f t="shared" si="11"/>
        <v>100</v>
      </c>
      <c r="L160" s="262">
        <v>100</v>
      </c>
      <c r="M160" s="262"/>
    </row>
    <row r="161" spans="1:13" x14ac:dyDescent="0.25">
      <c r="A161" s="492"/>
      <c r="B161" s="387" t="s">
        <v>13</v>
      </c>
      <c r="C161" s="262"/>
      <c r="D161" s="262"/>
      <c r="E161" s="262"/>
      <c r="F161" s="262"/>
      <c r="G161" s="262"/>
      <c r="H161" s="262"/>
      <c r="I161" s="389">
        <f>'2016'!E101+'2017'!E119</f>
        <v>39950</v>
      </c>
      <c r="J161" s="389">
        <f>'2016'!F101+'2017'!F119</f>
        <v>39950</v>
      </c>
      <c r="K161" s="390">
        <f t="shared" si="11"/>
        <v>100</v>
      </c>
      <c r="L161" s="262"/>
      <c r="M161" s="262"/>
    </row>
    <row r="162" spans="1:13" ht="45" x14ac:dyDescent="0.25">
      <c r="A162" s="492">
        <v>34</v>
      </c>
      <c r="B162" s="384" t="s">
        <v>527</v>
      </c>
      <c r="C162" s="383" t="s">
        <v>14</v>
      </c>
      <c r="D162" s="262">
        <v>2017</v>
      </c>
      <c r="E162" s="262"/>
      <c r="F162" s="262"/>
      <c r="G162" s="262"/>
      <c r="H162" s="262"/>
      <c r="I162" s="385">
        <f>I163</f>
        <v>15000</v>
      </c>
      <c r="J162" s="385">
        <f>J163</f>
        <v>15000</v>
      </c>
      <c r="K162" s="386">
        <f t="shared" si="11"/>
        <v>100</v>
      </c>
      <c r="L162" s="262">
        <v>100</v>
      </c>
      <c r="M162" s="262"/>
    </row>
    <row r="163" spans="1:13" x14ac:dyDescent="0.25">
      <c r="A163" s="492"/>
      <c r="B163" s="387" t="s">
        <v>13</v>
      </c>
      <c r="C163" s="262"/>
      <c r="D163" s="262"/>
      <c r="E163" s="262"/>
      <c r="F163" s="262"/>
      <c r="G163" s="262"/>
      <c r="H163" s="262"/>
      <c r="I163" s="389">
        <f>'2017'!E121</f>
        <v>15000</v>
      </c>
      <c r="J163" s="389">
        <f>'2017'!F121</f>
        <v>15000</v>
      </c>
      <c r="K163" s="390">
        <f t="shared" si="11"/>
        <v>100</v>
      </c>
      <c r="L163" s="262"/>
      <c r="M163" s="262"/>
    </row>
    <row r="164" spans="1:13" ht="45" x14ac:dyDescent="0.25">
      <c r="A164" s="492">
        <v>35</v>
      </c>
      <c r="B164" s="384" t="s">
        <v>278</v>
      </c>
      <c r="C164" s="383" t="s">
        <v>14</v>
      </c>
      <c r="D164" s="262" t="s">
        <v>274</v>
      </c>
      <c r="E164" s="401">
        <f>E165</f>
        <v>55000</v>
      </c>
      <c r="F164" s="401">
        <f>F165</f>
        <v>55000</v>
      </c>
      <c r="G164" s="402">
        <f t="shared" ref="G164:G169" si="16">F164/E164*100</f>
        <v>100</v>
      </c>
      <c r="H164" s="403">
        <v>100</v>
      </c>
      <c r="I164" s="385">
        <f>I165</f>
        <v>89960</v>
      </c>
      <c r="J164" s="385">
        <f>J165</f>
        <v>89960</v>
      </c>
      <c r="K164" s="386">
        <f t="shared" si="11"/>
        <v>100</v>
      </c>
      <c r="L164" s="403">
        <v>100</v>
      </c>
      <c r="M164" s="262"/>
    </row>
    <row r="165" spans="1:13" s="155" customFormat="1" x14ac:dyDescent="0.25">
      <c r="A165" s="492"/>
      <c r="B165" s="387" t="s">
        <v>13</v>
      </c>
      <c r="C165" s="388"/>
      <c r="D165" s="388"/>
      <c r="E165" s="404">
        <v>55000</v>
      </c>
      <c r="F165" s="404">
        <v>55000</v>
      </c>
      <c r="G165" s="405">
        <f t="shared" si="16"/>
        <v>100</v>
      </c>
      <c r="H165" s="391"/>
      <c r="I165" s="389">
        <f>E165+'2017'!E123+'2018'!E139</f>
        <v>89960</v>
      </c>
      <c r="J165" s="389">
        <f>F165+'2017'!F123+'2018'!F139</f>
        <v>89960</v>
      </c>
      <c r="K165" s="390">
        <f t="shared" si="11"/>
        <v>100</v>
      </c>
      <c r="L165" s="391"/>
      <c r="M165" s="388"/>
    </row>
    <row r="166" spans="1:13" s="155" customFormat="1" ht="81.75" customHeight="1" x14ac:dyDescent="0.25">
      <c r="A166" s="492">
        <v>36</v>
      </c>
      <c r="B166" s="384" t="s">
        <v>580</v>
      </c>
      <c r="C166" s="383" t="s">
        <v>14</v>
      </c>
      <c r="D166" s="262">
        <v>2019</v>
      </c>
      <c r="E166" s="401">
        <f>E167</f>
        <v>115000</v>
      </c>
      <c r="F166" s="401">
        <f>F167</f>
        <v>0</v>
      </c>
      <c r="G166" s="402">
        <f t="shared" si="16"/>
        <v>0</v>
      </c>
      <c r="H166" s="391"/>
      <c r="I166" s="385">
        <f>I167</f>
        <v>115000</v>
      </c>
      <c r="J166" s="385">
        <f>J167</f>
        <v>0</v>
      </c>
      <c r="K166" s="261">
        <v>0</v>
      </c>
      <c r="L166" s="391"/>
      <c r="M166" s="384" t="s">
        <v>660</v>
      </c>
    </row>
    <row r="167" spans="1:13" s="155" customFormat="1" x14ac:dyDescent="0.25">
      <c r="A167" s="492"/>
      <c r="B167" s="387" t="s">
        <v>13</v>
      </c>
      <c r="C167" s="388"/>
      <c r="D167" s="388"/>
      <c r="E167" s="404">
        <v>115000</v>
      </c>
      <c r="F167" s="404"/>
      <c r="G167" s="405">
        <f t="shared" si="16"/>
        <v>0</v>
      </c>
      <c r="H167" s="391"/>
      <c r="I167" s="389">
        <f>E167</f>
        <v>115000</v>
      </c>
      <c r="J167" s="389">
        <v>0</v>
      </c>
      <c r="K167" s="261">
        <v>0</v>
      </c>
      <c r="L167" s="391"/>
      <c r="M167" s="388"/>
    </row>
    <row r="168" spans="1:13" x14ac:dyDescent="0.25">
      <c r="A168" s="492"/>
      <c r="B168" s="394" t="s">
        <v>54</v>
      </c>
      <c r="C168" s="262"/>
      <c r="D168" s="262"/>
      <c r="E168" s="406">
        <f>E169</f>
        <v>170000</v>
      </c>
      <c r="F168" s="406">
        <f>F169</f>
        <v>55000</v>
      </c>
      <c r="G168" s="407">
        <f t="shared" si="16"/>
        <v>32.352941176470587</v>
      </c>
      <c r="H168" s="261"/>
      <c r="I168" s="406">
        <f>I169</f>
        <v>289910</v>
      </c>
      <c r="J168" s="406">
        <f>J169</f>
        <v>174910</v>
      </c>
      <c r="K168" s="407">
        <f t="shared" ref="K168:K174" si="17">J168/I168*100</f>
        <v>60.332516988030768</v>
      </c>
      <c r="L168" s="261"/>
      <c r="M168" s="262"/>
    </row>
    <row r="169" spans="1:13" s="155" customFormat="1" x14ac:dyDescent="0.25">
      <c r="A169" s="492"/>
      <c r="B169" s="387" t="s">
        <v>13</v>
      </c>
      <c r="C169" s="388"/>
      <c r="D169" s="388"/>
      <c r="E169" s="404">
        <f>E159+E161+E163+E165+E167</f>
        <v>170000</v>
      </c>
      <c r="F169" s="404">
        <f>F159+F161+F163+F165+F167</f>
        <v>55000</v>
      </c>
      <c r="G169" s="405">
        <f t="shared" si="16"/>
        <v>32.352941176470587</v>
      </c>
      <c r="H169" s="391"/>
      <c r="I169" s="404">
        <f>I159+I161+I163+I165+I167</f>
        <v>289910</v>
      </c>
      <c r="J169" s="404">
        <f>J159+J161+J163+J165+J167</f>
        <v>174910</v>
      </c>
      <c r="K169" s="390">
        <f t="shared" si="17"/>
        <v>60.332516988030768</v>
      </c>
      <c r="L169" s="391"/>
      <c r="M169" s="388"/>
    </row>
    <row r="170" spans="1:13" ht="76.5" customHeight="1" x14ac:dyDescent="0.25">
      <c r="A170" s="492">
        <v>37</v>
      </c>
      <c r="B170" s="384" t="s">
        <v>451</v>
      </c>
      <c r="C170" s="383" t="s">
        <v>14</v>
      </c>
      <c r="D170" s="262" t="s">
        <v>44</v>
      </c>
      <c r="E170" s="401">
        <f>E171</f>
        <v>16229006</v>
      </c>
      <c r="F170" s="401">
        <f>F171</f>
        <v>16353696.67</v>
      </c>
      <c r="G170" s="397">
        <f>F170/E170*100</f>
        <v>100.76831982192871</v>
      </c>
      <c r="H170" s="403">
        <v>100</v>
      </c>
      <c r="I170" s="385">
        <f>I171</f>
        <v>53534587.600000001</v>
      </c>
      <c r="J170" s="385">
        <f>J171</f>
        <v>49506955.850000001</v>
      </c>
      <c r="K170" s="386">
        <f t="shared" si="17"/>
        <v>92.47658022493107</v>
      </c>
      <c r="L170" s="403">
        <v>100</v>
      </c>
      <c r="M170" s="445"/>
    </row>
    <row r="171" spans="1:13" s="155" customFormat="1" x14ac:dyDescent="0.25">
      <c r="A171" s="492"/>
      <c r="B171" s="387" t="s">
        <v>13</v>
      </c>
      <c r="C171" s="408"/>
      <c r="D171" s="388"/>
      <c r="E171" s="404">
        <v>16229006</v>
      </c>
      <c r="F171" s="404">
        <v>16353696.67</v>
      </c>
      <c r="G171" s="400">
        <f>F171/E171*100</f>
        <v>100.76831982192871</v>
      </c>
      <c r="H171" s="391"/>
      <c r="I171" s="404">
        <f>E171+'2016'!E105+'2017'!E127+'2018'!E143</f>
        <v>53534587.600000001</v>
      </c>
      <c r="J171" s="404">
        <f>F171+'2016'!F105+'2017'!F127+'2018'!F143</f>
        <v>49506955.850000001</v>
      </c>
      <c r="K171" s="390">
        <f t="shared" si="17"/>
        <v>92.47658022493107</v>
      </c>
      <c r="L171" s="391"/>
      <c r="M171" s="388"/>
    </row>
    <row r="172" spans="1:13" x14ac:dyDescent="0.25">
      <c r="A172" s="492"/>
      <c r="B172" s="394" t="s">
        <v>73</v>
      </c>
      <c r="C172" s="383"/>
      <c r="D172" s="262"/>
      <c r="E172" s="406">
        <f>E173+E174</f>
        <v>17799706</v>
      </c>
      <c r="F172" s="406">
        <f>F173+F174</f>
        <v>17798805.02</v>
      </c>
      <c r="G172" s="399">
        <f>F172/E172*100</f>
        <v>99.994938231002237</v>
      </c>
      <c r="H172" s="261"/>
      <c r="I172" s="406">
        <f>I173+I174</f>
        <v>60049905.700000003</v>
      </c>
      <c r="J172" s="406">
        <f>J173+J174</f>
        <v>55209788.520000003</v>
      </c>
      <c r="K172" s="396">
        <f t="shared" si="17"/>
        <v>91.939842163648905</v>
      </c>
      <c r="L172" s="261"/>
      <c r="M172" s="262"/>
    </row>
    <row r="173" spans="1:13" s="155" customFormat="1" x14ac:dyDescent="0.25">
      <c r="A173" s="492"/>
      <c r="B173" s="387" t="s">
        <v>13</v>
      </c>
      <c r="C173" s="408"/>
      <c r="D173" s="388"/>
      <c r="E173" s="404">
        <f>E93+E101+E113+E122+E148+E156+E169+E171</f>
        <v>17775706</v>
      </c>
      <c r="F173" s="404">
        <f>F93+F101+F113+F122+F148+F156+F169+F171</f>
        <v>17774014.870000001</v>
      </c>
      <c r="G173" s="400">
        <f>F173/E173*100</f>
        <v>99.990486285045449</v>
      </c>
      <c r="H173" s="391"/>
      <c r="I173" s="404">
        <f>I93+I101+I113+I122+I148+I156+I169+I171</f>
        <v>59958905.700000003</v>
      </c>
      <c r="J173" s="404">
        <f>J93+J101+J113+J122+J148+J156+J169+J171</f>
        <v>55057188.260000005</v>
      </c>
      <c r="K173" s="390">
        <f t="shared" si="17"/>
        <v>91.824871747117299</v>
      </c>
      <c r="L173" s="391"/>
      <c r="M173" s="388"/>
    </row>
    <row r="174" spans="1:13" s="155" customFormat="1" x14ac:dyDescent="0.25">
      <c r="A174" s="492"/>
      <c r="B174" s="387" t="s">
        <v>53</v>
      </c>
      <c r="C174" s="408"/>
      <c r="D174" s="388"/>
      <c r="E174" s="404">
        <f>E106+E149</f>
        <v>24000</v>
      </c>
      <c r="F174" s="404">
        <f>F106+F149</f>
        <v>24790.15</v>
      </c>
      <c r="G174" s="409">
        <f>F174/E174*100</f>
        <v>103.29229166666667</v>
      </c>
      <c r="H174" s="391"/>
      <c r="I174" s="404">
        <f>I106+I149</f>
        <v>91000</v>
      </c>
      <c r="J174" s="404">
        <f>J106+J149</f>
        <v>152600.26</v>
      </c>
      <c r="K174" s="390">
        <f t="shared" si="17"/>
        <v>167.6925934065934</v>
      </c>
      <c r="L174" s="391"/>
      <c r="M174" s="388"/>
    </row>
    <row r="175" spans="1:13" x14ac:dyDescent="0.25">
      <c r="A175" s="492"/>
      <c r="B175" s="387"/>
      <c r="C175" s="388"/>
      <c r="D175" s="388"/>
      <c r="E175" s="388"/>
      <c r="F175" s="388"/>
      <c r="G175" s="388"/>
      <c r="H175" s="410"/>
      <c r="I175" s="410"/>
      <c r="J175" s="410"/>
      <c r="K175" s="410"/>
      <c r="L175" s="410"/>
      <c r="M175" s="387"/>
    </row>
    <row r="176" spans="1:13" x14ac:dyDescent="0.25">
      <c r="A176" s="662" t="s">
        <v>305</v>
      </c>
      <c r="B176" s="662"/>
      <c r="C176" s="662"/>
      <c r="D176" s="662"/>
      <c r="E176" s="662"/>
      <c r="F176" s="662"/>
      <c r="G176" s="662"/>
      <c r="H176" s="662"/>
      <c r="I176" s="662"/>
      <c r="J176" s="662"/>
      <c r="K176" s="662"/>
      <c r="L176" s="662"/>
      <c r="M176" s="662"/>
    </row>
    <row r="177" spans="1:13" x14ac:dyDescent="0.25">
      <c r="A177" s="661" t="s">
        <v>284</v>
      </c>
      <c r="B177" s="661"/>
      <c r="C177" s="661"/>
      <c r="D177" s="661"/>
      <c r="E177" s="661"/>
      <c r="F177" s="661"/>
      <c r="G177" s="661"/>
      <c r="H177" s="661"/>
      <c r="I177" s="661"/>
      <c r="J177" s="661"/>
      <c r="K177" s="661"/>
      <c r="L177" s="661"/>
      <c r="M177" s="661"/>
    </row>
    <row r="178" spans="1:13" ht="90" x14ac:dyDescent="0.25">
      <c r="A178" s="492">
        <v>38</v>
      </c>
      <c r="B178" s="384" t="s">
        <v>454</v>
      </c>
      <c r="C178" s="383" t="s">
        <v>14</v>
      </c>
      <c r="D178" s="262" t="s">
        <v>285</v>
      </c>
      <c r="E178" s="401"/>
      <c r="F178" s="401"/>
      <c r="G178" s="397"/>
      <c r="H178" s="403"/>
      <c r="I178" s="385">
        <f>I179</f>
        <v>20000</v>
      </c>
      <c r="J178" s="385">
        <f>J179</f>
        <v>20000</v>
      </c>
      <c r="K178" s="386">
        <f t="shared" ref="K178:K186" si="18">J178/I178*100</f>
        <v>100</v>
      </c>
      <c r="L178" s="403">
        <v>100</v>
      </c>
      <c r="M178" s="446"/>
    </row>
    <row r="179" spans="1:13" x14ac:dyDescent="0.25">
      <c r="A179" s="492"/>
      <c r="B179" s="387" t="s">
        <v>13</v>
      </c>
      <c r="C179" s="388"/>
      <c r="D179" s="388"/>
      <c r="E179" s="404"/>
      <c r="F179" s="404"/>
      <c r="G179" s="400"/>
      <c r="H179" s="388"/>
      <c r="I179" s="389">
        <f>'2017'!E135+'2018'!E151</f>
        <v>20000</v>
      </c>
      <c r="J179" s="389">
        <f>'2017'!F135+'2018'!F151</f>
        <v>20000</v>
      </c>
      <c r="K179" s="390">
        <f t="shared" si="18"/>
        <v>100</v>
      </c>
      <c r="L179" s="388"/>
      <c r="M179" s="388"/>
    </row>
    <row r="180" spans="1:13" x14ac:dyDescent="0.25">
      <c r="A180" s="492"/>
      <c r="B180" s="394" t="s">
        <v>54</v>
      </c>
      <c r="C180" s="388"/>
      <c r="D180" s="388"/>
      <c r="E180" s="406"/>
      <c r="F180" s="406"/>
      <c r="G180" s="399"/>
      <c r="H180" s="388"/>
      <c r="I180" s="406">
        <f>I181</f>
        <v>20000</v>
      </c>
      <c r="J180" s="406">
        <f>J181</f>
        <v>20000</v>
      </c>
      <c r="K180" s="406">
        <f t="shared" si="18"/>
        <v>100</v>
      </c>
      <c r="L180" s="388"/>
      <c r="M180" s="388"/>
    </row>
    <row r="181" spans="1:13" s="155" customFormat="1" x14ac:dyDescent="0.25">
      <c r="A181" s="492"/>
      <c r="B181" s="387" t="s">
        <v>13</v>
      </c>
      <c r="C181" s="388"/>
      <c r="D181" s="388"/>
      <c r="E181" s="404">
        <f>E179</f>
        <v>0</v>
      </c>
      <c r="F181" s="404">
        <f>F179</f>
        <v>0</v>
      </c>
      <c r="G181" s="400"/>
      <c r="H181" s="388"/>
      <c r="I181" s="404">
        <f>I179</f>
        <v>20000</v>
      </c>
      <c r="J181" s="404">
        <f>J179</f>
        <v>20000</v>
      </c>
      <c r="K181" s="390">
        <f t="shared" si="18"/>
        <v>100</v>
      </c>
      <c r="L181" s="388"/>
      <c r="M181" s="388"/>
    </row>
    <row r="182" spans="1:13" x14ac:dyDescent="0.25">
      <c r="A182" s="661" t="s">
        <v>12</v>
      </c>
      <c r="B182" s="661"/>
      <c r="C182" s="661"/>
      <c r="D182" s="661"/>
      <c r="E182" s="661"/>
      <c r="F182" s="661"/>
      <c r="G182" s="661"/>
      <c r="H182" s="661"/>
      <c r="I182" s="661"/>
      <c r="J182" s="661"/>
      <c r="K182" s="661"/>
      <c r="L182" s="661"/>
      <c r="M182" s="661"/>
    </row>
    <row r="183" spans="1:13" ht="195" x14ac:dyDescent="0.25">
      <c r="A183" s="492">
        <v>39</v>
      </c>
      <c r="B183" s="384" t="s">
        <v>455</v>
      </c>
      <c r="C183" s="262" t="s">
        <v>14</v>
      </c>
      <c r="D183" s="262" t="s">
        <v>15</v>
      </c>
      <c r="E183" s="401">
        <f>E184</f>
        <v>10500</v>
      </c>
      <c r="F183" s="401">
        <f>F184</f>
        <v>10500</v>
      </c>
      <c r="G183" s="397">
        <f t="shared" ref="G183:G190" si="19">F183/E183*100</f>
        <v>100</v>
      </c>
      <c r="H183" s="403">
        <v>100</v>
      </c>
      <c r="I183" s="385">
        <f>I184</f>
        <v>41906</v>
      </c>
      <c r="J183" s="385">
        <f>J184</f>
        <v>41400</v>
      </c>
      <c r="K183" s="386">
        <f t="shared" si="18"/>
        <v>98.79253567508232</v>
      </c>
      <c r="L183" s="403">
        <v>100</v>
      </c>
      <c r="M183" s="262"/>
    </row>
    <row r="184" spans="1:13" s="155" customFormat="1" x14ac:dyDescent="0.25">
      <c r="A184" s="492"/>
      <c r="B184" s="387" t="s">
        <v>13</v>
      </c>
      <c r="C184" s="388"/>
      <c r="D184" s="388"/>
      <c r="E184" s="389">
        <v>10500</v>
      </c>
      <c r="F184" s="389">
        <v>10500</v>
      </c>
      <c r="G184" s="400">
        <f t="shared" si="19"/>
        <v>100</v>
      </c>
      <c r="H184" s="409"/>
      <c r="I184" s="389">
        <f>E184+'2016'!E113+'2017'!E140+'2018'!E156</f>
        <v>41906</v>
      </c>
      <c r="J184" s="389">
        <f>F184+'2016'!F113+'2017'!F140+'2018'!F156</f>
        <v>41400</v>
      </c>
      <c r="K184" s="390">
        <f t="shared" si="18"/>
        <v>98.79253567508232</v>
      </c>
      <c r="L184" s="409"/>
      <c r="M184" s="388"/>
    </row>
    <row r="185" spans="1:13" ht="90" x14ac:dyDescent="0.25">
      <c r="A185" s="492">
        <v>40</v>
      </c>
      <c r="B185" s="384" t="s">
        <v>37</v>
      </c>
      <c r="C185" s="262" t="s">
        <v>14</v>
      </c>
      <c r="D185" s="262" t="s">
        <v>16</v>
      </c>
      <c r="E185" s="401">
        <f>E186</f>
        <v>10000</v>
      </c>
      <c r="F185" s="401">
        <f>F186</f>
        <v>10000</v>
      </c>
      <c r="G185" s="397">
        <f t="shared" si="19"/>
        <v>100</v>
      </c>
      <c r="H185" s="403">
        <v>100</v>
      </c>
      <c r="I185" s="385">
        <f>I186</f>
        <v>38300</v>
      </c>
      <c r="J185" s="385">
        <f>J186</f>
        <v>38300</v>
      </c>
      <c r="K185" s="386">
        <f t="shared" si="18"/>
        <v>100</v>
      </c>
      <c r="L185" s="403">
        <v>100</v>
      </c>
      <c r="M185" s="262"/>
    </row>
    <row r="186" spans="1:13" s="155" customFormat="1" x14ac:dyDescent="0.25">
      <c r="A186" s="492"/>
      <c r="B186" s="387" t="s">
        <v>13</v>
      </c>
      <c r="C186" s="388"/>
      <c r="D186" s="388"/>
      <c r="E186" s="389">
        <v>10000</v>
      </c>
      <c r="F186" s="389">
        <v>10000</v>
      </c>
      <c r="G186" s="400">
        <f t="shared" si="19"/>
        <v>100</v>
      </c>
      <c r="H186" s="409"/>
      <c r="I186" s="389">
        <f>E186+'2016'!E115+'2017'!E142+'2018'!E158</f>
        <v>38300</v>
      </c>
      <c r="J186" s="389">
        <f>F186+'2016'!F115+'2017'!F142+'2018'!F158</f>
        <v>38300</v>
      </c>
      <c r="K186" s="390">
        <f t="shared" si="18"/>
        <v>100</v>
      </c>
      <c r="L186" s="409"/>
      <c r="M186" s="388"/>
    </row>
    <row r="187" spans="1:13" s="155" customFormat="1" ht="165" x14ac:dyDescent="0.25">
      <c r="A187" s="492">
        <v>41</v>
      </c>
      <c r="B187" s="384" t="s">
        <v>348</v>
      </c>
      <c r="C187" s="380" t="s">
        <v>17</v>
      </c>
      <c r="D187" s="380">
        <v>2016</v>
      </c>
      <c r="E187" s="389"/>
      <c r="F187" s="389"/>
      <c r="G187" s="400"/>
      <c r="H187" s="409"/>
      <c r="I187" s="385">
        <v>0</v>
      </c>
      <c r="J187" s="385">
        <v>0</v>
      </c>
      <c r="K187" s="390"/>
      <c r="L187" s="403">
        <v>30</v>
      </c>
      <c r="M187" s="388"/>
    </row>
    <row r="188" spans="1:13" s="155" customFormat="1" x14ac:dyDescent="0.25">
      <c r="A188" s="492"/>
      <c r="B188" s="387" t="s">
        <v>19</v>
      </c>
      <c r="C188" s="388"/>
      <c r="D188" s="388"/>
      <c r="E188" s="389"/>
      <c r="F188" s="389"/>
      <c r="G188" s="400"/>
      <c r="H188" s="409"/>
      <c r="I188" s="389">
        <v>0</v>
      </c>
      <c r="J188" s="389">
        <v>0</v>
      </c>
      <c r="K188" s="390"/>
      <c r="L188" s="409"/>
      <c r="M188" s="388"/>
    </row>
    <row r="189" spans="1:13" x14ac:dyDescent="0.25">
      <c r="A189" s="492"/>
      <c r="B189" s="394" t="s">
        <v>54</v>
      </c>
      <c r="C189" s="262"/>
      <c r="D189" s="262"/>
      <c r="E189" s="395">
        <f>E184+E186</f>
        <v>20500</v>
      </c>
      <c r="F189" s="395">
        <f>F184+F186</f>
        <v>20500</v>
      </c>
      <c r="G189" s="399">
        <f t="shared" si="19"/>
        <v>100</v>
      </c>
      <c r="H189" s="411"/>
      <c r="I189" s="395">
        <f>I190+I191</f>
        <v>80206</v>
      </c>
      <c r="J189" s="395">
        <f>J190+J191</f>
        <v>79700</v>
      </c>
      <c r="K189" s="396">
        <f t="shared" ref="K189:K190" si="20">J189/I189*100</f>
        <v>99.369124504401157</v>
      </c>
      <c r="L189" s="411"/>
      <c r="M189" s="262"/>
    </row>
    <row r="190" spans="1:13" s="155" customFormat="1" x14ac:dyDescent="0.25">
      <c r="A190" s="492"/>
      <c r="B190" s="387" t="s">
        <v>13</v>
      </c>
      <c r="C190" s="388"/>
      <c r="D190" s="388"/>
      <c r="E190" s="389">
        <f>E186+E184</f>
        <v>20500</v>
      </c>
      <c r="F190" s="389">
        <f>F186+F184</f>
        <v>20500</v>
      </c>
      <c r="G190" s="400">
        <f t="shared" si="19"/>
        <v>100</v>
      </c>
      <c r="H190" s="391"/>
      <c r="I190" s="389">
        <f>I186+I184</f>
        <v>80206</v>
      </c>
      <c r="J190" s="389">
        <f>J186+J184</f>
        <v>79700</v>
      </c>
      <c r="K190" s="390">
        <f t="shared" si="20"/>
        <v>99.369124504401157</v>
      </c>
      <c r="L190" s="391"/>
      <c r="M190" s="388"/>
    </row>
    <row r="191" spans="1:13" s="155" customFormat="1" x14ac:dyDescent="0.25">
      <c r="A191" s="492"/>
      <c r="B191" s="387" t="s">
        <v>19</v>
      </c>
      <c r="C191" s="388"/>
      <c r="D191" s="388"/>
      <c r="E191" s="389"/>
      <c r="F191" s="389"/>
      <c r="G191" s="400"/>
      <c r="H191" s="391"/>
      <c r="I191" s="389">
        <f>I188</f>
        <v>0</v>
      </c>
      <c r="J191" s="389">
        <f>J188</f>
        <v>0</v>
      </c>
      <c r="K191" s="391"/>
      <c r="L191" s="391"/>
      <c r="M191" s="388"/>
    </row>
    <row r="192" spans="1:13" x14ac:dyDescent="0.25">
      <c r="A192" s="661" t="s">
        <v>20</v>
      </c>
      <c r="B192" s="661"/>
      <c r="C192" s="661"/>
      <c r="D192" s="661"/>
      <c r="E192" s="661"/>
      <c r="F192" s="661"/>
      <c r="G192" s="661"/>
      <c r="H192" s="661"/>
      <c r="I192" s="661"/>
      <c r="J192" s="661"/>
      <c r="K192" s="661"/>
      <c r="L192" s="661"/>
      <c r="M192" s="661"/>
    </row>
    <row r="193" spans="1:16" ht="75" x14ac:dyDescent="0.25">
      <c r="A193" s="492">
        <v>42</v>
      </c>
      <c r="B193" s="384" t="s">
        <v>286</v>
      </c>
      <c r="C193" s="262" t="s">
        <v>287</v>
      </c>
      <c r="D193" s="262" t="s">
        <v>280</v>
      </c>
      <c r="E193" s="401">
        <f>E194</f>
        <v>40200</v>
      </c>
      <c r="F193" s="401">
        <f>F194</f>
        <v>39690</v>
      </c>
      <c r="G193" s="397">
        <f>F193/E193*100</f>
        <v>98.731343283582078</v>
      </c>
      <c r="H193" s="403">
        <v>100</v>
      </c>
      <c r="I193" s="401">
        <f>I194</f>
        <v>710539</v>
      </c>
      <c r="J193" s="401">
        <f>J194</f>
        <v>704888.60000000009</v>
      </c>
      <c r="K193" s="386">
        <f t="shared" ref="K193:K201" si="21">J193/I193*100</f>
        <v>99.204772714798224</v>
      </c>
      <c r="L193" s="403">
        <v>100</v>
      </c>
      <c r="M193" s="262"/>
    </row>
    <row r="194" spans="1:16" s="155" customFormat="1" x14ac:dyDescent="0.25">
      <c r="A194" s="492"/>
      <c r="B194" s="387" t="s">
        <v>27</v>
      </c>
      <c r="C194" s="388"/>
      <c r="D194" s="388"/>
      <c r="E194" s="389">
        <f>E195+E196+E197</f>
        <v>40200</v>
      </c>
      <c r="F194" s="389">
        <f>F195+F196+F197</f>
        <v>39690</v>
      </c>
      <c r="G194" s="400">
        <f>F194/E194*100</f>
        <v>98.731343283582078</v>
      </c>
      <c r="H194" s="409"/>
      <c r="I194" s="389">
        <f>I195+I196+I197</f>
        <v>710539</v>
      </c>
      <c r="J194" s="389">
        <f>J195+J196+J197</f>
        <v>704888.60000000009</v>
      </c>
      <c r="K194" s="390">
        <f t="shared" si="21"/>
        <v>99.204772714798224</v>
      </c>
      <c r="L194" s="409"/>
      <c r="M194" s="388"/>
    </row>
    <row r="195" spans="1:16" ht="53.25" customHeight="1" x14ac:dyDescent="0.25">
      <c r="A195" s="492"/>
      <c r="B195" s="384" t="s">
        <v>29</v>
      </c>
      <c r="C195" s="262"/>
      <c r="D195" s="262"/>
      <c r="E195" s="385"/>
      <c r="F195" s="385"/>
      <c r="G195" s="397"/>
      <c r="H195" s="403"/>
      <c r="I195" s="385">
        <f>'2017'!E148</f>
        <v>5000</v>
      </c>
      <c r="J195" s="385">
        <f>'2017'!F148</f>
        <v>0</v>
      </c>
      <c r="K195" s="390">
        <f t="shared" si="21"/>
        <v>0</v>
      </c>
      <c r="L195" s="403"/>
      <c r="M195" s="494" t="s">
        <v>531</v>
      </c>
    </row>
    <row r="196" spans="1:16" x14ac:dyDescent="0.25">
      <c r="A196" s="492"/>
      <c r="B196" s="384" t="s">
        <v>31</v>
      </c>
      <c r="C196" s="262"/>
      <c r="D196" s="262"/>
      <c r="E196" s="385"/>
      <c r="F196" s="385"/>
      <c r="G196" s="397"/>
      <c r="H196" s="403"/>
      <c r="I196" s="385">
        <f>'2017'!E149</f>
        <v>352448</v>
      </c>
      <c r="J196" s="385">
        <f>'2017'!F149</f>
        <v>352400.55</v>
      </c>
      <c r="K196" s="390">
        <f t="shared" si="21"/>
        <v>99.986537021064095</v>
      </c>
      <c r="L196" s="403"/>
      <c r="M196" s="262"/>
    </row>
    <row r="197" spans="1:16" x14ac:dyDescent="0.25">
      <c r="A197" s="492"/>
      <c r="B197" s="384" t="s">
        <v>32</v>
      </c>
      <c r="C197" s="262"/>
      <c r="D197" s="262"/>
      <c r="E197" s="385">
        <v>40200</v>
      </c>
      <c r="F197" s="385">
        <v>39690</v>
      </c>
      <c r="G197" s="397">
        <f t="shared" ref="G197" si="22">F197/E197*100</f>
        <v>98.731343283582078</v>
      </c>
      <c r="H197" s="403"/>
      <c r="I197" s="385">
        <f>'2019'!E197+'2017'!E150+'2018'!E166</f>
        <v>353091</v>
      </c>
      <c r="J197" s="385">
        <f>'2019'!F197+'2017'!F150+'2018'!F166</f>
        <v>352488.05000000005</v>
      </c>
      <c r="K197" s="390">
        <f t="shared" si="21"/>
        <v>99.829236655706339</v>
      </c>
      <c r="L197" s="403"/>
      <c r="M197" s="262"/>
    </row>
    <row r="198" spans="1:16" ht="45" x14ac:dyDescent="0.25">
      <c r="A198" s="492">
        <v>43</v>
      </c>
      <c r="B198" s="384" t="s">
        <v>456</v>
      </c>
      <c r="C198" s="262" t="s">
        <v>21</v>
      </c>
      <c r="D198" s="262" t="s">
        <v>583</v>
      </c>
      <c r="E198" s="385"/>
      <c r="F198" s="385"/>
      <c r="G198" s="397"/>
      <c r="H198" s="403"/>
      <c r="I198" s="401">
        <f>I199</f>
        <v>750000</v>
      </c>
      <c r="J198" s="401">
        <f>J199</f>
        <v>739553.17</v>
      </c>
      <c r="K198" s="386">
        <f t="shared" si="21"/>
        <v>98.607089333333349</v>
      </c>
      <c r="L198" s="403">
        <v>100</v>
      </c>
      <c r="M198" s="262"/>
    </row>
    <row r="199" spans="1:16" x14ac:dyDescent="0.25">
      <c r="A199" s="492"/>
      <c r="B199" s="387" t="s">
        <v>22</v>
      </c>
      <c r="C199" s="262"/>
      <c r="D199" s="262"/>
      <c r="E199" s="389"/>
      <c r="F199" s="389"/>
      <c r="G199" s="397"/>
      <c r="H199" s="403"/>
      <c r="I199" s="389">
        <f>'2016'!E123+'2018'!E168</f>
        <v>750000</v>
      </c>
      <c r="J199" s="389">
        <f>'2016'!F123+'2018'!F168</f>
        <v>739553.17</v>
      </c>
      <c r="K199" s="390">
        <f t="shared" si="21"/>
        <v>98.607089333333349</v>
      </c>
      <c r="L199" s="403"/>
      <c r="M199" s="262"/>
    </row>
    <row r="200" spans="1:16" x14ac:dyDescent="0.25">
      <c r="A200" s="492"/>
      <c r="B200" s="394" t="s">
        <v>54</v>
      </c>
      <c r="C200" s="262"/>
      <c r="D200" s="262"/>
      <c r="E200" s="396">
        <f>E201</f>
        <v>40200</v>
      </c>
      <c r="F200" s="396">
        <f>F201</f>
        <v>39690</v>
      </c>
      <c r="G200" s="399">
        <f>F200/E200*100</f>
        <v>98.731343283582078</v>
      </c>
      <c r="H200" s="261"/>
      <c r="I200" s="396">
        <f>I201</f>
        <v>1460539</v>
      </c>
      <c r="J200" s="396">
        <f>J201</f>
        <v>1444441.77</v>
      </c>
      <c r="K200" s="396">
        <f t="shared" si="21"/>
        <v>98.897856887080721</v>
      </c>
      <c r="L200" s="261"/>
      <c r="M200" s="262"/>
    </row>
    <row r="201" spans="1:16" s="155" customFormat="1" x14ac:dyDescent="0.25">
      <c r="A201" s="492"/>
      <c r="B201" s="387" t="s">
        <v>22</v>
      </c>
      <c r="C201" s="388"/>
      <c r="D201" s="388"/>
      <c r="E201" s="390">
        <f>E194+E199</f>
        <v>40200</v>
      </c>
      <c r="F201" s="390">
        <f>F194+F199</f>
        <v>39690</v>
      </c>
      <c r="G201" s="400">
        <f>F201/E201*100</f>
        <v>98.731343283582078</v>
      </c>
      <c r="H201" s="391"/>
      <c r="I201" s="389">
        <f>I199+I194</f>
        <v>1460539</v>
      </c>
      <c r="J201" s="389">
        <f>J199+J194</f>
        <v>1444441.77</v>
      </c>
      <c r="K201" s="390">
        <f t="shared" si="21"/>
        <v>98.897856887080721</v>
      </c>
      <c r="L201" s="391"/>
      <c r="M201" s="388"/>
    </row>
    <row r="202" spans="1:16" x14ac:dyDescent="0.25">
      <c r="A202" s="661" t="s">
        <v>23</v>
      </c>
      <c r="B202" s="661"/>
      <c r="C202" s="661"/>
      <c r="D202" s="661"/>
      <c r="E202" s="661"/>
      <c r="F202" s="661"/>
      <c r="G202" s="661"/>
      <c r="H202" s="661"/>
      <c r="I202" s="661"/>
      <c r="J202" s="661"/>
      <c r="K202" s="661"/>
      <c r="L202" s="661"/>
      <c r="M202" s="661"/>
    </row>
    <row r="203" spans="1:16" ht="90" x14ac:dyDescent="0.25">
      <c r="A203" s="492">
        <v>44</v>
      </c>
      <c r="B203" s="384" t="s">
        <v>288</v>
      </c>
      <c r="C203" s="262" t="s">
        <v>17</v>
      </c>
      <c r="D203" s="262" t="s">
        <v>15</v>
      </c>
      <c r="E203" s="262" t="s">
        <v>18</v>
      </c>
      <c r="F203" s="386"/>
      <c r="G203" s="262"/>
      <c r="H203" s="503">
        <v>100</v>
      </c>
      <c r="I203" s="503"/>
      <c r="J203" s="503"/>
      <c r="K203" s="503"/>
      <c r="L203" s="503">
        <v>100</v>
      </c>
      <c r="M203" s="471"/>
    </row>
    <row r="204" spans="1:16" x14ac:dyDescent="0.25">
      <c r="A204" s="492"/>
      <c r="B204" s="387" t="s">
        <v>19</v>
      </c>
      <c r="C204" s="262"/>
      <c r="D204" s="262"/>
      <c r="E204" s="262"/>
      <c r="F204" s="262"/>
      <c r="G204" s="262"/>
      <c r="H204" s="261"/>
      <c r="I204" s="261"/>
      <c r="J204" s="261"/>
      <c r="K204" s="261"/>
      <c r="L204" s="261"/>
      <c r="M204" s="262"/>
    </row>
    <row r="205" spans="1:16" s="472" customFormat="1" ht="46.5" customHeight="1" x14ac:dyDescent="0.25">
      <c r="A205" s="495">
        <v>45</v>
      </c>
      <c r="B205" s="434" t="s">
        <v>584</v>
      </c>
      <c r="C205" s="495" t="s">
        <v>17</v>
      </c>
      <c r="D205" s="495" t="s">
        <v>575</v>
      </c>
      <c r="E205" s="495" t="s">
        <v>18</v>
      </c>
      <c r="F205" s="507">
        <f>F207</f>
        <v>86440</v>
      </c>
      <c r="G205" s="495"/>
      <c r="H205" s="512">
        <v>100</v>
      </c>
      <c r="I205" s="498"/>
      <c r="J205" s="507">
        <f>J207</f>
        <v>86440</v>
      </c>
      <c r="K205" s="498"/>
      <c r="L205" s="498">
        <v>100</v>
      </c>
      <c r="M205" s="495"/>
      <c r="N205" s="504"/>
      <c r="O205" s="504"/>
      <c r="P205" s="504"/>
    </row>
    <row r="206" spans="1:16" s="472" customFormat="1" ht="15" customHeight="1" x14ac:dyDescent="0.25">
      <c r="A206" s="495"/>
      <c r="B206" s="505" t="s">
        <v>22</v>
      </c>
      <c r="C206" s="495"/>
      <c r="D206" s="495"/>
      <c r="E206" s="495"/>
      <c r="F206" s="495"/>
      <c r="G206" s="495"/>
      <c r="H206" s="498"/>
      <c r="I206" s="498"/>
      <c r="J206" s="498"/>
      <c r="K206" s="498"/>
      <c r="L206" s="498"/>
      <c r="M206" s="495"/>
      <c r="N206" s="504"/>
      <c r="O206" s="504"/>
      <c r="P206" s="504"/>
    </row>
    <row r="207" spans="1:16" x14ac:dyDescent="0.25">
      <c r="A207" s="495"/>
      <c r="B207" s="505" t="s">
        <v>19</v>
      </c>
      <c r="C207" s="495"/>
      <c r="D207" s="495"/>
      <c r="E207" s="495"/>
      <c r="F207" s="390">
        <v>86440</v>
      </c>
      <c r="G207" s="495"/>
      <c r="H207" s="498"/>
      <c r="I207" s="498"/>
      <c r="J207" s="390">
        <f>F207</f>
        <v>86440</v>
      </c>
      <c r="K207" s="498"/>
      <c r="L207" s="498"/>
      <c r="M207" s="495"/>
      <c r="N207" s="504"/>
      <c r="O207" s="504"/>
      <c r="P207" s="504"/>
    </row>
    <row r="208" spans="1:16" s="472" customFormat="1" x14ac:dyDescent="0.25">
      <c r="A208" s="495"/>
      <c r="B208" s="506" t="s">
        <v>54</v>
      </c>
      <c r="C208" s="495"/>
      <c r="D208" s="495"/>
      <c r="E208" s="495"/>
      <c r="F208" s="508">
        <f>F209+F210</f>
        <v>86440</v>
      </c>
      <c r="G208" s="495"/>
      <c r="H208" s="498"/>
      <c r="I208" s="498"/>
      <c r="J208" s="508">
        <f>J209+J210</f>
        <v>86440</v>
      </c>
      <c r="K208" s="498"/>
      <c r="L208" s="498"/>
      <c r="M208" s="495"/>
      <c r="N208" s="504"/>
      <c r="O208" s="504"/>
      <c r="P208" s="504"/>
    </row>
    <row r="209" spans="1:16" s="472" customFormat="1" x14ac:dyDescent="0.25">
      <c r="A209" s="495"/>
      <c r="B209" s="505" t="s">
        <v>22</v>
      </c>
      <c r="C209" s="495"/>
      <c r="D209" s="495"/>
      <c r="E209" s="495"/>
      <c r="F209" s="495"/>
      <c r="G209" s="495"/>
      <c r="H209" s="498"/>
      <c r="I209" s="498"/>
      <c r="J209" s="495"/>
      <c r="K209" s="498"/>
      <c r="L209" s="498"/>
      <c r="M209" s="495"/>
      <c r="N209" s="504"/>
      <c r="O209" s="504"/>
      <c r="P209" s="504"/>
    </row>
    <row r="210" spans="1:16" x14ac:dyDescent="0.25">
      <c r="A210" s="492"/>
      <c r="B210" s="387" t="s">
        <v>19</v>
      </c>
      <c r="C210" s="262"/>
      <c r="D210" s="262"/>
      <c r="E210" s="262"/>
      <c r="F210" s="390">
        <f>F207</f>
        <v>86440</v>
      </c>
      <c r="G210" s="262"/>
      <c r="H210" s="261"/>
      <c r="I210" s="261"/>
      <c r="J210" s="390">
        <f>J207</f>
        <v>86440</v>
      </c>
      <c r="K210" s="261"/>
      <c r="L210" s="261"/>
      <c r="M210" s="262"/>
    </row>
    <row r="211" spans="1:16" x14ac:dyDescent="0.25">
      <c r="A211" s="661" t="s">
        <v>24</v>
      </c>
      <c r="B211" s="661"/>
      <c r="C211" s="661"/>
      <c r="D211" s="661"/>
      <c r="E211" s="661"/>
      <c r="F211" s="661"/>
      <c r="G211" s="661"/>
      <c r="H211" s="661"/>
      <c r="I211" s="661"/>
      <c r="J211" s="661"/>
      <c r="K211" s="661"/>
      <c r="L211" s="661"/>
      <c r="M211" s="661"/>
    </row>
    <row r="212" spans="1:16" ht="75" x14ac:dyDescent="0.25">
      <c r="A212" s="492">
        <v>46</v>
      </c>
      <c r="B212" s="384" t="s">
        <v>459</v>
      </c>
      <c r="C212" s="262" t="s">
        <v>14</v>
      </c>
      <c r="D212" s="262" t="s">
        <v>16</v>
      </c>
      <c r="E212" s="401">
        <f>E213</f>
        <v>31734</v>
      </c>
      <c r="F212" s="401">
        <f>F213</f>
        <v>31734</v>
      </c>
      <c r="G212" s="397">
        <f>F212/E212*100</f>
        <v>100</v>
      </c>
      <c r="H212" s="261">
        <v>100</v>
      </c>
      <c r="I212" s="401">
        <f>I213</f>
        <v>108808.8</v>
      </c>
      <c r="J212" s="401">
        <f>J213</f>
        <v>108805</v>
      </c>
      <c r="K212" s="397">
        <f>J212/I212*100</f>
        <v>99.996507635411831</v>
      </c>
      <c r="L212" s="261">
        <v>100</v>
      </c>
      <c r="M212" s="444"/>
    </row>
    <row r="213" spans="1:16" s="155" customFormat="1" x14ac:dyDescent="0.25">
      <c r="A213" s="492"/>
      <c r="B213" s="387" t="s">
        <v>13</v>
      </c>
      <c r="C213" s="388"/>
      <c r="D213" s="388"/>
      <c r="E213" s="389">
        <v>31734</v>
      </c>
      <c r="F213" s="389">
        <v>31734</v>
      </c>
      <c r="G213" s="400">
        <f>F213/E213*100</f>
        <v>100</v>
      </c>
      <c r="H213" s="391"/>
      <c r="I213" s="389">
        <f>E213+'2016'!E133+'2017'!E160+'2018'!E178</f>
        <v>108808.8</v>
      </c>
      <c r="J213" s="389">
        <f>F213+'2016'!F133+'2017'!F160+'2018'!F178</f>
        <v>108805</v>
      </c>
      <c r="K213" s="400">
        <f>J213/I213*100</f>
        <v>99.996507635411831</v>
      </c>
      <c r="L213" s="391"/>
      <c r="M213" s="447"/>
    </row>
    <row r="214" spans="1:16" x14ac:dyDescent="0.25">
      <c r="A214" s="492"/>
      <c r="B214" s="394" t="s">
        <v>54</v>
      </c>
      <c r="C214" s="262"/>
      <c r="D214" s="262"/>
      <c r="E214" s="395">
        <f>E215</f>
        <v>31734</v>
      </c>
      <c r="F214" s="395">
        <f>F215</f>
        <v>31734</v>
      </c>
      <c r="G214" s="399">
        <f>F214/E214*100</f>
        <v>100</v>
      </c>
      <c r="H214" s="261"/>
      <c r="I214" s="395">
        <f>I215</f>
        <v>108808.8</v>
      </c>
      <c r="J214" s="395">
        <f>J215</f>
        <v>108805</v>
      </c>
      <c r="K214" s="399">
        <f>J214/I214*100</f>
        <v>99.996507635411831</v>
      </c>
      <c r="L214" s="261"/>
      <c r="M214" s="444"/>
    </row>
    <row r="215" spans="1:16" s="155" customFormat="1" x14ac:dyDescent="0.25">
      <c r="A215" s="492"/>
      <c r="B215" s="387" t="s">
        <v>13</v>
      </c>
      <c r="C215" s="388"/>
      <c r="D215" s="388"/>
      <c r="E215" s="389">
        <v>31734</v>
      </c>
      <c r="F215" s="389">
        <v>31734</v>
      </c>
      <c r="G215" s="400">
        <f>F215/E215*100</f>
        <v>100</v>
      </c>
      <c r="H215" s="391"/>
      <c r="I215" s="389">
        <f>E215+'2016'!E135+'2017'!E162+'2018'!E180</f>
        <v>108808.8</v>
      </c>
      <c r="J215" s="389">
        <f>F215+'2016'!F135+'2017'!F162+'2018'!F180</f>
        <v>108805</v>
      </c>
      <c r="K215" s="400">
        <f>J215/I215*100</f>
        <v>99.996507635411831</v>
      </c>
      <c r="L215" s="391"/>
      <c r="M215" s="447"/>
    </row>
    <row r="216" spans="1:16" s="155" customFormat="1" ht="15" customHeight="1" x14ac:dyDescent="0.25">
      <c r="A216" s="661" t="s">
        <v>354</v>
      </c>
      <c r="B216" s="661"/>
      <c r="C216" s="661"/>
      <c r="D216" s="661"/>
      <c r="E216" s="661"/>
      <c r="F216" s="661"/>
      <c r="G216" s="661"/>
      <c r="H216" s="661"/>
      <c r="I216" s="661"/>
      <c r="J216" s="661"/>
      <c r="K216" s="661"/>
      <c r="L216" s="661"/>
      <c r="M216" s="661"/>
    </row>
    <row r="217" spans="1:16" s="155" customFormat="1" ht="93.75" customHeight="1" x14ac:dyDescent="0.25">
      <c r="A217" s="492">
        <v>47</v>
      </c>
      <c r="B217" s="384" t="s">
        <v>682</v>
      </c>
      <c r="C217" s="467" t="s">
        <v>356</v>
      </c>
      <c r="D217" s="467">
        <v>2016</v>
      </c>
      <c r="E217" s="389"/>
      <c r="F217" s="389"/>
      <c r="G217" s="400"/>
      <c r="H217" s="391"/>
      <c r="I217" s="385">
        <v>0</v>
      </c>
      <c r="J217" s="385">
        <v>0</v>
      </c>
      <c r="K217" s="400"/>
      <c r="L217" s="468">
        <v>100</v>
      </c>
      <c r="M217" s="447"/>
    </row>
    <row r="218" spans="1:16" s="155" customFormat="1" ht="15" customHeight="1" x14ac:dyDescent="0.25">
      <c r="A218" s="492"/>
      <c r="B218" s="387" t="s">
        <v>13</v>
      </c>
      <c r="C218" s="388"/>
      <c r="D218" s="388"/>
      <c r="E218" s="389"/>
      <c r="F218" s="389"/>
      <c r="G218" s="400"/>
      <c r="H218" s="391"/>
      <c r="I218" s="389">
        <v>0</v>
      </c>
      <c r="J218" s="389">
        <v>0</v>
      </c>
      <c r="K218" s="400"/>
      <c r="L218" s="391"/>
      <c r="M218" s="447"/>
    </row>
    <row r="219" spans="1:16" s="155" customFormat="1" ht="15" customHeight="1" x14ac:dyDescent="0.25">
      <c r="A219" s="492"/>
      <c r="B219" s="394" t="s">
        <v>54</v>
      </c>
      <c r="C219" s="388"/>
      <c r="D219" s="388"/>
      <c r="E219" s="389"/>
      <c r="F219" s="389"/>
      <c r="G219" s="400"/>
      <c r="H219" s="391"/>
      <c r="I219" s="395">
        <v>0</v>
      </c>
      <c r="J219" s="395">
        <v>0</v>
      </c>
      <c r="K219" s="400"/>
      <c r="L219" s="391"/>
      <c r="M219" s="447"/>
    </row>
    <row r="220" spans="1:16" s="155" customFormat="1" ht="15" customHeight="1" x14ac:dyDescent="0.25">
      <c r="A220" s="492"/>
      <c r="B220" s="387" t="s">
        <v>13</v>
      </c>
      <c r="C220" s="388"/>
      <c r="D220" s="388"/>
      <c r="E220" s="389"/>
      <c r="F220" s="389"/>
      <c r="G220" s="400"/>
      <c r="H220" s="391"/>
      <c r="I220" s="389">
        <v>0</v>
      </c>
      <c r="J220" s="389">
        <v>0</v>
      </c>
      <c r="K220" s="400"/>
      <c r="L220" s="391"/>
      <c r="M220" s="447"/>
    </row>
    <row r="221" spans="1:16" x14ac:dyDescent="0.25">
      <c r="A221" s="661" t="s">
        <v>25</v>
      </c>
      <c r="B221" s="661"/>
      <c r="C221" s="661"/>
      <c r="D221" s="661"/>
      <c r="E221" s="661"/>
      <c r="F221" s="661"/>
      <c r="G221" s="661"/>
      <c r="H221" s="661"/>
      <c r="I221" s="661"/>
      <c r="J221" s="661"/>
      <c r="K221" s="661"/>
      <c r="L221" s="661"/>
      <c r="M221" s="661"/>
    </row>
    <row r="222" spans="1:16" ht="48.75" customHeight="1" x14ac:dyDescent="0.25">
      <c r="A222" s="492">
        <v>48</v>
      </c>
      <c r="B222" s="384" t="s">
        <v>585</v>
      </c>
      <c r="C222" s="467" t="s">
        <v>50</v>
      </c>
      <c r="D222" s="467">
        <v>2019</v>
      </c>
      <c r="E222" s="401">
        <f>E223</f>
        <v>30000</v>
      </c>
      <c r="F222" s="401">
        <f>F223</f>
        <v>30000</v>
      </c>
      <c r="G222" s="397">
        <f>F222/E222*100</f>
        <v>100</v>
      </c>
      <c r="H222" s="467">
        <v>100</v>
      </c>
      <c r="I222" s="401">
        <f>I223</f>
        <v>30000</v>
      </c>
      <c r="J222" s="401">
        <f>J223</f>
        <v>30000</v>
      </c>
      <c r="K222" s="397">
        <f>J222/I222*100</f>
        <v>100</v>
      </c>
      <c r="L222" s="467">
        <v>100</v>
      </c>
      <c r="M222" s="467"/>
    </row>
    <row r="223" spans="1:16" x14ac:dyDescent="0.25">
      <c r="A223" s="492"/>
      <c r="B223" s="387" t="s">
        <v>13</v>
      </c>
      <c r="C223" s="467"/>
      <c r="D223" s="467"/>
      <c r="E223" s="389">
        <v>30000</v>
      </c>
      <c r="F223" s="389">
        <v>30000</v>
      </c>
      <c r="G223" s="400">
        <f>F223/E223*100</f>
        <v>100</v>
      </c>
      <c r="H223" s="467"/>
      <c r="I223" s="389">
        <f>E223</f>
        <v>30000</v>
      </c>
      <c r="J223" s="389">
        <f>F223</f>
        <v>30000</v>
      </c>
      <c r="K223" s="400">
        <f>J223/I223*100</f>
        <v>100</v>
      </c>
      <c r="L223" s="467"/>
      <c r="M223" s="467"/>
    </row>
    <row r="224" spans="1:16" ht="90" x14ac:dyDescent="0.25">
      <c r="A224" s="492">
        <v>49</v>
      </c>
      <c r="B224" s="384" t="s">
        <v>39</v>
      </c>
      <c r="C224" s="467" t="s">
        <v>17</v>
      </c>
      <c r="D224" s="467" t="s">
        <v>45</v>
      </c>
      <c r="E224" s="389"/>
      <c r="F224" s="385">
        <f>F225</f>
        <v>0</v>
      </c>
      <c r="G224" s="400"/>
      <c r="H224" s="467"/>
      <c r="I224" s="401">
        <f>I225</f>
        <v>100000</v>
      </c>
      <c r="J224" s="401">
        <f>J225</f>
        <v>15210</v>
      </c>
      <c r="K224" s="397">
        <f>J224/I224*100</f>
        <v>15.21</v>
      </c>
      <c r="L224" s="467">
        <v>15</v>
      </c>
      <c r="M224" s="467"/>
    </row>
    <row r="225" spans="1:16" ht="17.25" customHeight="1" x14ac:dyDescent="0.25">
      <c r="A225" s="492"/>
      <c r="B225" s="387" t="s">
        <v>19</v>
      </c>
      <c r="C225" s="467"/>
      <c r="D225" s="467"/>
      <c r="E225" s="389"/>
      <c r="F225" s="389"/>
      <c r="G225" s="400"/>
      <c r="H225" s="467"/>
      <c r="I225" s="389">
        <f>'2016'!E143+'2017'!E165</f>
        <v>100000</v>
      </c>
      <c r="J225" s="404">
        <v>15210</v>
      </c>
      <c r="K225" s="400">
        <f t="shared" ref="K225" si="23">J225/I225*100</f>
        <v>15.21</v>
      </c>
      <c r="L225" s="467"/>
      <c r="M225" s="467"/>
    </row>
    <row r="226" spans="1:16" s="504" customFormat="1" ht="105" x14ac:dyDescent="0.25">
      <c r="A226" s="495">
        <v>50</v>
      </c>
      <c r="B226" s="434" t="s">
        <v>39</v>
      </c>
      <c r="C226" s="495" t="s">
        <v>460</v>
      </c>
      <c r="D226" s="495" t="s">
        <v>445</v>
      </c>
      <c r="E226" s="495"/>
      <c r="F226" s="385">
        <f>F227</f>
        <v>5625</v>
      </c>
      <c r="G226" s="507"/>
      <c r="H226" s="498">
        <v>50</v>
      </c>
      <c r="I226" s="509">
        <f>I227</f>
        <v>0</v>
      </c>
      <c r="J226" s="509">
        <f>J227</f>
        <v>35263425</v>
      </c>
      <c r="K226" s="498"/>
      <c r="L226" s="511">
        <v>75</v>
      </c>
      <c r="M226" s="434" t="s">
        <v>686</v>
      </c>
    </row>
    <row r="227" spans="1:16" x14ac:dyDescent="0.25">
      <c r="A227" s="492"/>
      <c r="B227" s="387" t="s">
        <v>19</v>
      </c>
      <c r="C227" s="467"/>
      <c r="D227" s="467"/>
      <c r="E227" s="467"/>
      <c r="F227" s="390">
        <v>5625</v>
      </c>
      <c r="G227" s="386"/>
      <c r="H227" s="468"/>
      <c r="I227" s="389">
        <f>E227+'2018'!E183</f>
        <v>0</v>
      </c>
      <c r="J227" s="389">
        <f>F227+'2018'!F183</f>
        <v>35263425</v>
      </c>
      <c r="K227" s="468"/>
      <c r="L227" s="468"/>
      <c r="M227" s="445"/>
    </row>
    <row r="228" spans="1:16" x14ac:dyDescent="0.25">
      <c r="A228" s="492"/>
      <c r="B228" s="394" t="s">
        <v>54</v>
      </c>
      <c r="C228" s="262"/>
      <c r="D228" s="262"/>
      <c r="E228" s="395">
        <f>E229+E230</f>
        <v>30000</v>
      </c>
      <c r="F228" s="395">
        <f t="shared" ref="F228:G228" si="24">F229+F230</f>
        <v>35625</v>
      </c>
      <c r="G228" s="396">
        <f t="shared" si="24"/>
        <v>100</v>
      </c>
      <c r="H228" s="261"/>
      <c r="I228" s="395">
        <f>I229+I230</f>
        <v>130000</v>
      </c>
      <c r="J228" s="395">
        <f t="shared" ref="J228:K228" si="25">J229+J230</f>
        <v>35308635</v>
      </c>
      <c r="K228" s="396">
        <f t="shared" si="25"/>
        <v>100</v>
      </c>
      <c r="L228" s="261"/>
      <c r="M228" s="444"/>
    </row>
    <row r="229" spans="1:16" x14ac:dyDescent="0.25">
      <c r="A229" s="492"/>
      <c r="B229" s="387" t="s">
        <v>13</v>
      </c>
      <c r="C229" s="467"/>
      <c r="D229" s="467"/>
      <c r="E229" s="389">
        <f>E223</f>
        <v>30000</v>
      </c>
      <c r="F229" s="389">
        <f>F223</f>
        <v>30000</v>
      </c>
      <c r="G229" s="400">
        <f>F229/E229*100</f>
        <v>100</v>
      </c>
      <c r="H229" s="468"/>
      <c r="I229" s="389">
        <f>I223</f>
        <v>30000</v>
      </c>
      <c r="J229" s="389">
        <f>J223</f>
        <v>30000</v>
      </c>
      <c r="K229" s="400">
        <f>J229/I229*100</f>
        <v>100</v>
      </c>
      <c r="L229" s="468"/>
      <c r="M229" s="444"/>
    </row>
    <row r="230" spans="1:16" s="155" customFormat="1" x14ac:dyDescent="0.25">
      <c r="A230" s="492"/>
      <c r="B230" s="387" t="s">
        <v>19</v>
      </c>
      <c r="C230" s="388"/>
      <c r="D230" s="388"/>
      <c r="E230" s="389">
        <f>E225+E227</f>
        <v>0</v>
      </c>
      <c r="F230" s="389">
        <f>F225+F227</f>
        <v>5625</v>
      </c>
      <c r="G230" s="400"/>
      <c r="H230" s="391"/>
      <c r="I230" s="389">
        <f>I225+I227</f>
        <v>100000</v>
      </c>
      <c r="J230" s="389">
        <f>J225+J227</f>
        <v>35278635</v>
      </c>
      <c r="K230" s="400"/>
      <c r="L230" s="391"/>
      <c r="M230" s="447"/>
    </row>
    <row r="231" spans="1:16" s="155" customFormat="1" x14ac:dyDescent="0.25">
      <c r="A231" s="663" t="s">
        <v>360</v>
      </c>
      <c r="B231" s="664"/>
      <c r="C231" s="664"/>
      <c r="D231" s="664"/>
      <c r="E231" s="664"/>
      <c r="F231" s="664"/>
      <c r="G231" s="664"/>
      <c r="H231" s="664"/>
      <c r="I231" s="664"/>
      <c r="J231" s="664"/>
      <c r="K231" s="664"/>
      <c r="L231" s="664"/>
      <c r="M231" s="665"/>
    </row>
    <row r="232" spans="1:16" s="155" customFormat="1" ht="34.5" customHeight="1" x14ac:dyDescent="0.25">
      <c r="A232" s="492">
        <v>51</v>
      </c>
      <c r="B232" s="384" t="s">
        <v>586</v>
      </c>
      <c r="C232" s="467" t="s">
        <v>14</v>
      </c>
      <c r="D232" s="467" t="s">
        <v>587</v>
      </c>
      <c r="E232" s="385">
        <f>E233</f>
        <v>3000</v>
      </c>
      <c r="F232" s="385">
        <f>F233</f>
        <v>2982</v>
      </c>
      <c r="G232" s="386">
        <f t="shared" ref="G232" si="26">G233+G234</f>
        <v>99.4</v>
      </c>
      <c r="H232" s="511">
        <v>100</v>
      </c>
      <c r="I232" s="385">
        <f>I233</f>
        <v>6000</v>
      </c>
      <c r="J232" s="385">
        <f>J233</f>
        <v>5970.08</v>
      </c>
      <c r="K232" s="397">
        <f>J232/I232*100</f>
        <v>99.501333333333335</v>
      </c>
      <c r="L232" s="511">
        <v>100</v>
      </c>
      <c r="M232" s="447"/>
    </row>
    <row r="233" spans="1:16" s="155" customFormat="1" x14ac:dyDescent="0.25">
      <c r="A233" s="492"/>
      <c r="B233" s="387" t="s">
        <v>13</v>
      </c>
      <c r="C233" s="388"/>
      <c r="D233" s="388"/>
      <c r="E233" s="389">
        <v>3000</v>
      </c>
      <c r="F233" s="389">
        <v>2982</v>
      </c>
      <c r="G233" s="400">
        <f>F233/E233*100</f>
        <v>99.4</v>
      </c>
      <c r="H233" s="391"/>
      <c r="I233" s="389">
        <f>E233+'2016'!E148</f>
        <v>6000</v>
      </c>
      <c r="J233" s="389">
        <f>F233+'2016'!F148</f>
        <v>5970.08</v>
      </c>
      <c r="K233" s="400">
        <f>J233/I233*100</f>
        <v>99.501333333333335</v>
      </c>
      <c r="L233" s="391"/>
      <c r="M233" s="447"/>
    </row>
    <row r="234" spans="1:16" s="155" customFormat="1" ht="60" x14ac:dyDescent="0.25">
      <c r="A234" s="492">
        <v>52</v>
      </c>
      <c r="B234" s="384" t="s">
        <v>588</v>
      </c>
      <c r="C234" s="467" t="s">
        <v>14</v>
      </c>
      <c r="D234" s="467" t="s">
        <v>589</v>
      </c>
      <c r="E234" s="390"/>
      <c r="F234" s="390"/>
      <c r="G234" s="400"/>
      <c r="H234" s="391"/>
      <c r="I234" s="385">
        <f>I235</f>
        <v>2000</v>
      </c>
      <c r="J234" s="385">
        <f>J235</f>
        <v>1999.9</v>
      </c>
      <c r="K234" s="397">
        <f>J234/I234*100</f>
        <v>99.995000000000005</v>
      </c>
      <c r="L234" s="468">
        <v>100</v>
      </c>
      <c r="M234" s="447"/>
    </row>
    <row r="235" spans="1:16" s="155" customFormat="1" x14ac:dyDescent="0.25">
      <c r="A235" s="492"/>
      <c r="B235" s="387" t="s">
        <v>13</v>
      </c>
      <c r="C235" s="388"/>
      <c r="D235" s="388"/>
      <c r="E235" s="390"/>
      <c r="F235" s="390"/>
      <c r="G235" s="400"/>
      <c r="H235" s="391"/>
      <c r="I235" s="389">
        <f>'2016'!E150</f>
        <v>2000</v>
      </c>
      <c r="J235" s="389">
        <f>'2016'!F150</f>
        <v>1999.9</v>
      </c>
      <c r="K235" s="400">
        <f>J235/I235*100</f>
        <v>99.995000000000005</v>
      </c>
      <c r="L235" s="391"/>
      <c r="M235" s="447"/>
    </row>
    <row r="236" spans="1:16" s="155" customFormat="1" x14ac:dyDescent="0.25">
      <c r="A236" s="493"/>
      <c r="B236" s="394" t="s">
        <v>54</v>
      </c>
      <c r="C236" s="384"/>
      <c r="D236" s="467"/>
      <c r="E236" s="395">
        <f>E237</f>
        <v>3000</v>
      </c>
      <c r="F236" s="395">
        <f>F237</f>
        <v>2982</v>
      </c>
      <c r="G236" s="396">
        <f t="shared" ref="G236" si="27">G237+G238</f>
        <v>99.4</v>
      </c>
      <c r="H236" s="400"/>
      <c r="I236" s="395">
        <f>I237</f>
        <v>8000</v>
      </c>
      <c r="J236" s="395">
        <f>J237</f>
        <v>7969.98</v>
      </c>
      <c r="K236" s="396">
        <f t="shared" ref="K236" si="28">K237+K238</f>
        <v>99.624749999999992</v>
      </c>
      <c r="L236" s="386"/>
      <c r="M236" s="468"/>
      <c r="N236" s="447"/>
    </row>
    <row r="237" spans="1:16" s="155" customFormat="1" x14ac:dyDescent="0.25">
      <c r="A237" s="493"/>
      <c r="B237" s="387" t="s">
        <v>13</v>
      </c>
      <c r="C237" s="387"/>
      <c r="D237" s="388"/>
      <c r="E237" s="389">
        <f>E233+E235</f>
        <v>3000</v>
      </c>
      <c r="F237" s="389">
        <f>F233+F235</f>
        <v>2982</v>
      </c>
      <c r="G237" s="400">
        <f>F237/E237*100</f>
        <v>99.4</v>
      </c>
      <c r="H237" s="400"/>
      <c r="I237" s="389">
        <f>I233+I235</f>
        <v>8000</v>
      </c>
      <c r="J237" s="389">
        <f>J233+J235</f>
        <v>7969.98</v>
      </c>
      <c r="K237" s="400">
        <f>J237/I237*100</f>
        <v>99.624749999999992</v>
      </c>
      <c r="L237" s="400"/>
      <c r="M237" s="391"/>
      <c r="N237" s="447"/>
    </row>
    <row r="238" spans="1:16" s="155" customFormat="1" ht="15" customHeight="1" x14ac:dyDescent="0.25">
      <c r="A238" s="663" t="s">
        <v>534</v>
      </c>
      <c r="B238" s="664"/>
      <c r="C238" s="664"/>
      <c r="D238" s="664"/>
      <c r="E238" s="664"/>
      <c r="F238" s="664"/>
      <c r="G238" s="664"/>
      <c r="H238" s="664"/>
      <c r="I238" s="664"/>
      <c r="J238" s="664"/>
      <c r="K238" s="664"/>
      <c r="L238" s="664"/>
      <c r="M238" s="665"/>
    </row>
    <row r="239" spans="1:16" s="473" customFormat="1" ht="207.75" customHeight="1" x14ac:dyDescent="0.25">
      <c r="A239" s="495">
        <v>53</v>
      </c>
      <c r="B239" s="434" t="s">
        <v>590</v>
      </c>
      <c r="C239" s="495" t="s">
        <v>21</v>
      </c>
      <c r="D239" s="495" t="s">
        <v>248</v>
      </c>
      <c r="E239" s="496">
        <f>E240</f>
        <v>50000</v>
      </c>
      <c r="F239" s="496">
        <f>F240</f>
        <v>49997.58</v>
      </c>
      <c r="G239" s="397">
        <f>F239/E239*100</f>
        <v>99.995159999999998</v>
      </c>
      <c r="H239" s="498">
        <v>100</v>
      </c>
      <c r="I239" s="496">
        <f>I240</f>
        <v>8050000</v>
      </c>
      <c r="J239" s="496">
        <f>J240</f>
        <v>523360.06</v>
      </c>
      <c r="K239" s="397">
        <f>J239/I239*100</f>
        <v>6.5013672049689442</v>
      </c>
      <c r="L239" s="498">
        <v>100</v>
      </c>
      <c r="M239" s="499" t="s">
        <v>685</v>
      </c>
      <c r="N239" s="497"/>
      <c r="O239" s="497"/>
      <c r="P239" s="497"/>
    </row>
    <row r="240" spans="1:16" s="155" customFormat="1" ht="18.75" customHeight="1" x14ac:dyDescent="0.25">
      <c r="A240" s="492"/>
      <c r="B240" s="387" t="s">
        <v>684</v>
      </c>
      <c r="C240" s="388"/>
      <c r="D240" s="388"/>
      <c r="E240" s="390">
        <v>50000</v>
      </c>
      <c r="F240" s="390">
        <v>49997.58</v>
      </c>
      <c r="G240" s="400">
        <f>F240/E240*100</f>
        <v>99.995159999999998</v>
      </c>
      <c r="H240" s="391"/>
      <c r="I240" s="389">
        <f>E240+'2017'!E170</f>
        <v>8050000</v>
      </c>
      <c r="J240" s="389">
        <f>F240+'2017'!F170</f>
        <v>523360.06</v>
      </c>
      <c r="K240" s="400">
        <f>J240/I240*100</f>
        <v>6.5013672049689442</v>
      </c>
      <c r="L240" s="391"/>
      <c r="M240" s="447"/>
    </row>
    <row r="241" spans="1:13" s="155" customFormat="1" ht="18.75" customHeight="1" x14ac:dyDescent="0.25">
      <c r="A241" s="492"/>
      <c r="B241" s="394" t="s">
        <v>54</v>
      </c>
      <c r="C241" s="388"/>
      <c r="D241" s="388"/>
      <c r="E241" s="395">
        <f>E242</f>
        <v>50000</v>
      </c>
      <c r="F241" s="395">
        <f>F242</f>
        <v>49997.58</v>
      </c>
      <c r="G241" s="399">
        <f>F241/E241*100</f>
        <v>99.995159999999998</v>
      </c>
      <c r="H241" s="391"/>
      <c r="I241" s="395">
        <f>I242</f>
        <v>8050000</v>
      </c>
      <c r="J241" s="395">
        <f>J242</f>
        <v>523360.06</v>
      </c>
      <c r="K241" s="399">
        <f>J241/I241*100</f>
        <v>6.5013672049689442</v>
      </c>
      <c r="L241" s="391"/>
      <c r="M241" s="447"/>
    </row>
    <row r="242" spans="1:13" s="155" customFormat="1" ht="18.75" customHeight="1" x14ac:dyDescent="0.25">
      <c r="A242" s="492"/>
      <c r="B242" s="387" t="s">
        <v>684</v>
      </c>
      <c r="C242" s="388"/>
      <c r="D242" s="388"/>
      <c r="E242" s="389">
        <f>E240</f>
        <v>50000</v>
      </c>
      <c r="F242" s="389">
        <f>F240</f>
        <v>49997.58</v>
      </c>
      <c r="G242" s="400">
        <f>F242/E242*100</f>
        <v>99.995159999999998</v>
      </c>
      <c r="H242" s="391"/>
      <c r="I242" s="389">
        <f>I240</f>
        <v>8050000</v>
      </c>
      <c r="J242" s="389">
        <f>J240</f>
        <v>523360.06</v>
      </c>
      <c r="K242" s="400">
        <f t="shared" ref="K242" si="29">J242/I242*100</f>
        <v>6.5013672049689442</v>
      </c>
      <c r="L242" s="391"/>
      <c r="M242" s="447"/>
    </row>
    <row r="243" spans="1:13" x14ac:dyDescent="0.25">
      <c r="A243" s="492"/>
      <c r="B243" s="394" t="s">
        <v>73</v>
      </c>
      <c r="C243" s="262"/>
      <c r="D243" s="262"/>
      <c r="E243" s="395">
        <f>E244+E245+E246</f>
        <v>175434</v>
      </c>
      <c r="F243" s="395">
        <f>F244+F245+F246</f>
        <v>266968.58</v>
      </c>
      <c r="G243" s="396">
        <f>F243/E243*100</f>
        <v>152.17607761323347</v>
      </c>
      <c r="H243" s="261"/>
      <c r="I243" s="395">
        <f>I244+I245+I246</f>
        <v>9857553.8000000007</v>
      </c>
      <c r="J243" s="395">
        <f>J244+J245+J246</f>
        <v>37579351.810000002</v>
      </c>
      <c r="K243" s="396">
        <f>J243/I243*100</f>
        <v>381.22390780154808</v>
      </c>
      <c r="L243" s="261"/>
      <c r="M243" s="444"/>
    </row>
    <row r="244" spans="1:13" x14ac:dyDescent="0.25">
      <c r="A244" s="492"/>
      <c r="B244" s="387" t="s">
        <v>13</v>
      </c>
      <c r="C244" s="262"/>
      <c r="D244" s="262"/>
      <c r="E244" s="389">
        <f>E181+E190+E215+E220+E229+E237</f>
        <v>85234</v>
      </c>
      <c r="F244" s="389">
        <f>F181+F190+F215+F220+F229+F237</f>
        <v>85216</v>
      </c>
      <c r="G244" s="390">
        <f t="shared" ref="G244:G245" si="30">F244/E244*100</f>
        <v>99.978881666940424</v>
      </c>
      <c r="H244" s="261"/>
      <c r="I244" s="389">
        <f>I181+I190+I215+I220+I229+I237</f>
        <v>247014.8</v>
      </c>
      <c r="J244" s="389">
        <f>J181+J190+J215+J220+J229+J237</f>
        <v>246474.98</v>
      </c>
      <c r="K244" s="390">
        <f t="shared" ref="K244:K246" si="31">J244/I244*100</f>
        <v>99.781462487267987</v>
      </c>
      <c r="L244" s="261"/>
      <c r="M244" s="444"/>
    </row>
    <row r="245" spans="1:13" x14ac:dyDescent="0.25">
      <c r="A245" s="492"/>
      <c r="B245" s="387" t="s">
        <v>22</v>
      </c>
      <c r="C245" s="262"/>
      <c r="D245" s="262"/>
      <c r="E245" s="389">
        <f>E201+E240</f>
        <v>90200</v>
      </c>
      <c r="F245" s="389">
        <f>F201+F240</f>
        <v>89687.58</v>
      </c>
      <c r="G245" s="390">
        <f t="shared" si="30"/>
        <v>99.431906873614196</v>
      </c>
      <c r="H245" s="261"/>
      <c r="I245" s="389">
        <f>I201+I240</f>
        <v>9510539</v>
      </c>
      <c r="J245" s="389">
        <f>J201+J240</f>
        <v>1967801.83</v>
      </c>
      <c r="K245" s="390">
        <f t="shared" si="31"/>
        <v>20.690749809237943</v>
      </c>
      <c r="L245" s="389"/>
      <c r="M245" s="444"/>
    </row>
    <row r="246" spans="1:13" x14ac:dyDescent="0.25">
      <c r="A246" s="492"/>
      <c r="B246" s="387" t="s">
        <v>53</v>
      </c>
      <c r="C246" s="262"/>
      <c r="D246" s="262"/>
      <c r="E246" s="389">
        <f>E191++E210+E230</f>
        <v>0</v>
      </c>
      <c r="F246" s="389">
        <f>F191++F210+F230</f>
        <v>92065</v>
      </c>
      <c r="G246" s="390"/>
      <c r="H246" s="261"/>
      <c r="I246" s="389">
        <f>I191++I210+I230</f>
        <v>100000</v>
      </c>
      <c r="J246" s="389">
        <f>J191++J210+J230</f>
        <v>35365075</v>
      </c>
      <c r="K246" s="390">
        <f t="shared" si="31"/>
        <v>35365.075000000004</v>
      </c>
      <c r="L246" s="389"/>
      <c r="M246" s="444"/>
    </row>
    <row r="247" spans="1:13" x14ac:dyDescent="0.25">
      <c r="A247" s="492"/>
      <c r="B247" s="387"/>
      <c r="C247" s="474"/>
      <c r="D247" s="474"/>
      <c r="E247" s="389"/>
      <c r="F247" s="389"/>
      <c r="G247" s="390"/>
      <c r="H247" s="475"/>
      <c r="I247" s="389"/>
      <c r="J247" s="389"/>
      <c r="K247" s="390"/>
      <c r="L247" s="475"/>
      <c r="M247" s="444"/>
    </row>
    <row r="248" spans="1:13" x14ac:dyDescent="0.25">
      <c r="A248" s="492"/>
      <c r="B248" s="662" t="s">
        <v>306</v>
      </c>
      <c r="C248" s="662"/>
      <c r="D248" s="662"/>
      <c r="E248" s="662"/>
      <c r="F248" s="662"/>
      <c r="G248" s="662"/>
      <c r="H248" s="662"/>
      <c r="I248" s="662"/>
      <c r="J248" s="662"/>
      <c r="K248" s="662"/>
      <c r="L248" s="662"/>
      <c r="M248" s="662"/>
    </row>
    <row r="249" spans="1:13" x14ac:dyDescent="0.25">
      <c r="A249" s="661" t="s">
        <v>145</v>
      </c>
      <c r="B249" s="661"/>
      <c r="C249" s="661"/>
      <c r="D249" s="661"/>
      <c r="E249" s="661"/>
      <c r="F249" s="661"/>
      <c r="G249" s="661"/>
      <c r="H249" s="661"/>
      <c r="I249" s="661"/>
      <c r="J249" s="661"/>
      <c r="K249" s="661"/>
      <c r="L249" s="661"/>
      <c r="M249" s="661"/>
    </row>
    <row r="250" spans="1:13" ht="210" customHeight="1" x14ac:dyDescent="0.25">
      <c r="A250" s="492">
        <v>54</v>
      </c>
      <c r="B250" s="384" t="s">
        <v>618</v>
      </c>
      <c r="C250" s="262" t="s">
        <v>14</v>
      </c>
      <c r="D250" s="262" t="s">
        <v>16</v>
      </c>
      <c r="E250" s="412">
        <f>E251</f>
        <v>39000</v>
      </c>
      <c r="F250" s="412">
        <f>F251</f>
        <v>39000</v>
      </c>
      <c r="G250" s="413">
        <f>F250/E250*100</f>
        <v>100</v>
      </c>
      <c r="H250" s="414">
        <v>100</v>
      </c>
      <c r="I250" s="412">
        <f>I251</f>
        <v>114791</v>
      </c>
      <c r="J250" s="412">
        <f>J251</f>
        <v>100850.83</v>
      </c>
      <c r="K250" s="413">
        <f>J250/I250*100</f>
        <v>87.856042721119252</v>
      </c>
      <c r="L250" s="414">
        <v>100</v>
      </c>
      <c r="M250" s="444"/>
    </row>
    <row r="251" spans="1:13" s="155" customFormat="1" x14ac:dyDescent="0.25">
      <c r="A251" s="492"/>
      <c r="B251" s="387" t="s">
        <v>13</v>
      </c>
      <c r="C251" s="388"/>
      <c r="D251" s="388"/>
      <c r="E251" s="415">
        <v>39000</v>
      </c>
      <c r="F251" s="415">
        <v>39000</v>
      </c>
      <c r="G251" s="416">
        <f>F251/E251*100</f>
        <v>100</v>
      </c>
      <c r="H251" s="417"/>
      <c r="I251" s="415">
        <f>E251+'2016'!E160+'2017'!E180+'2018'!E192</f>
        <v>114791</v>
      </c>
      <c r="J251" s="415">
        <f>F251+'2016'!F160+'2017'!F180+'2018'!F192</f>
        <v>100850.83</v>
      </c>
      <c r="K251" s="416">
        <f>J251/I251*100</f>
        <v>87.856042721119252</v>
      </c>
      <c r="L251" s="417"/>
      <c r="M251" s="447"/>
    </row>
    <row r="252" spans="1:13" ht="45" x14ac:dyDescent="0.25">
      <c r="A252" s="492">
        <v>55</v>
      </c>
      <c r="B252" s="384" t="s">
        <v>146</v>
      </c>
      <c r="C252" s="262" t="s">
        <v>14</v>
      </c>
      <c r="D252" s="262" t="s">
        <v>16</v>
      </c>
      <c r="E252" s="412">
        <f>E253</f>
        <v>4971</v>
      </c>
      <c r="F252" s="412">
        <f>F253</f>
        <v>4971</v>
      </c>
      <c r="G252" s="413">
        <f>F252/E252*100</f>
        <v>100</v>
      </c>
      <c r="H252" s="414">
        <v>100</v>
      </c>
      <c r="I252" s="412">
        <f>I253</f>
        <v>23971</v>
      </c>
      <c r="J252" s="412">
        <f>J253</f>
        <v>23971</v>
      </c>
      <c r="K252" s="413">
        <f t="shared" ref="K252:K267" si="32">J252/I252*100</f>
        <v>100</v>
      </c>
      <c r="L252" s="414">
        <v>100</v>
      </c>
      <c r="M252" s="262"/>
    </row>
    <row r="253" spans="1:13" s="155" customFormat="1" x14ac:dyDescent="0.25">
      <c r="A253" s="492"/>
      <c r="B253" s="387" t="s">
        <v>13</v>
      </c>
      <c r="C253" s="388"/>
      <c r="D253" s="388"/>
      <c r="E253" s="415">
        <v>4971</v>
      </c>
      <c r="F253" s="415">
        <v>4971</v>
      </c>
      <c r="G253" s="416">
        <f t="shared" ref="G253:G286" si="33">F253/E253*100</f>
        <v>100</v>
      </c>
      <c r="H253" s="417"/>
      <c r="I253" s="415">
        <f>E253+'2016'!E162+'2017'!E182+'2018'!E193</f>
        <v>23971</v>
      </c>
      <c r="J253" s="415">
        <f>F253+'2016'!F162+'2017'!F182+'2018'!F193</f>
        <v>23971</v>
      </c>
      <c r="K253" s="416">
        <f t="shared" si="32"/>
        <v>100</v>
      </c>
      <c r="L253" s="417"/>
      <c r="M253" s="448"/>
    </row>
    <row r="254" spans="1:13" ht="105" x14ac:dyDescent="0.25">
      <c r="A254" s="492">
        <v>56</v>
      </c>
      <c r="B254" s="384" t="s">
        <v>462</v>
      </c>
      <c r="C254" s="262" t="s">
        <v>14</v>
      </c>
      <c r="D254" s="262" t="s">
        <v>463</v>
      </c>
      <c r="E254" s="412"/>
      <c r="F254" s="412"/>
      <c r="G254" s="413"/>
      <c r="H254" s="414"/>
      <c r="I254" s="412">
        <f>I255</f>
        <v>23000</v>
      </c>
      <c r="J254" s="412">
        <f>J255</f>
        <v>7338.76</v>
      </c>
      <c r="K254" s="413">
        <f t="shared" si="32"/>
        <v>31.907652173913043</v>
      </c>
      <c r="L254" s="414">
        <v>100</v>
      </c>
      <c r="M254" s="444"/>
    </row>
    <row r="255" spans="1:13" s="155" customFormat="1" x14ac:dyDescent="0.25">
      <c r="A255" s="492"/>
      <c r="B255" s="387" t="s">
        <v>13</v>
      </c>
      <c r="C255" s="388"/>
      <c r="D255" s="388"/>
      <c r="E255" s="415"/>
      <c r="F255" s="415"/>
      <c r="G255" s="416"/>
      <c r="H255" s="417"/>
      <c r="I255" s="415">
        <f>'2016'!E164+'2018'!E196</f>
        <v>23000</v>
      </c>
      <c r="J255" s="415">
        <f>'2016'!F164+'2018'!F196</f>
        <v>7338.76</v>
      </c>
      <c r="K255" s="416">
        <f t="shared" si="32"/>
        <v>31.907652173913043</v>
      </c>
      <c r="L255" s="417"/>
      <c r="M255" s="447"/>
    </row>
    <row r="256" spans="1:13" s="155" customFormat="1" ht="60" x14ac:dyDescent="0.25">
      <c r="A256" s="492">
        <v>57</v>
      </c>
      <c r="B256" s="384" t="s">
        <v>371</v>
      </c>
      <c r="C256" s="474" t="s">
        <v>14</v>
      </c>
      <c r="D256" s="474">
        <v>2016</v>
      </c>
      <c r="E256" s="415"/>
      <c r="F256" s="415"/>
      <c r="G256" s="416"/>
      <c r="H256" s="417"/>
      <c r="I256" s="412">
        <f>I257</f>
        <v>30000</v>
      </c>
      <c r="J256" s="412">
        <f>J257</f>
        <v>29900</v>
      </c>
      <c r="K256" s="413">
        <f t="shared" si="32"/>
        <v>99.666666666666671</v>
      </c>
      <c r="L256" s="414">
        <v>100</v>
      </c>
      <c r="M256" s="447"/>
    </row>
    <row r="257" spans="1:13" s="155" customFormat="1" x14ac:dyDescent="0.25">
      <c r="A257" s="492"/>
      <c r="B257" s="387" t="s">
        <v>13</v>
      </c>
      <c r="C257" s="388"/>
      <c r="D257" s="474"/>
      <c r="E257" s="415"/>
      <c r="F257" s="415"/>
      <c r="G257" s="416"/>
      <c r="H257" s="417"/>
      <c r="I257" s="415">
        <f>'2016'!E166</f>
        <v>30000</v>
      </c>
      <c r="J257" s="415">
        <f>'2016'!F166</f>
        <v>29900</v>
      </c>
      <c r="K257" s="416">
        <f t="shared" si="32"/>
        <v>99.666666666666671</v>
      </c>
      <c r="L257" s="417"/>
      <c r="M257" s="447"/>
    </row>
    <row r="258" spans="1:13" s="155" customFormat="1" ht="45" x14ac:dyDescent="0.25">
      <c r="A258" s="492">
        <v>58</v>
      </c>
      <c r="B258" s="384" t="s">
        <v>147</v>
      </c>
      <c r="C258" s="474" t="s">
        <v>14</v>
      </c>
      <c r="D258" s="474" t="s">
        <v>619</v>
      </c>
      <c r="E258" s="415"/>
      <c r="F258" s="415"/>
      <c r="G258" s="416"/>
      <c r="H258" s="417"/>
      <c r="I258" s="412">
        <f>I259</f>
        <v>49530</v>
      </c>
      <c r="J258" s="412">
        <f>J259</f>
        <v>49520</v>
      </c>
      <c r="K258" s="413">
        <f t="shared" si="32"/>
        <v>99.979810216030685</v>
      </c>
      <c r="L258" s="414">
        <v>100</v>
      </c>
      <c r="M258" s="447"/>
    </row>
    <row r="259" spans="1:13" s="155" customFormat="1" x14ac:dyDescent="0.25">
      <c r="A259" s="492"/>
      <c r="B259" s="387" t="s">
        <v>13</v>
      </c>
      <c r="C259" s="388"/>
      <c r="D259" s="388"/>
      <c r="E259" s="415"/>
      <c r="F259" s="415"/>
      <c r="G259" s="416"/>
      <c r="H259" s="417"/>
      <c r="I259" s="415">
        <f>'2016'!E168+'2017'!E184</f>
        <v>49530</v>
      </c>
      <c r="J259" s="415">
        <f>'2016'!F168+'2017'!F184</f>
        <v>49520</v>
      </c>
      <c r="K259" s="416">
        <f t="shared" si="32"/>
        <v>99.979810216030685</v>
      </c>
      <c r="L259" s="417"/>
      <c r="M259" s="447"/>
    </row>
    <row r="260" spans="1:13" ht="120" x14ac:dyDescent="0.25">
      <c r="A260" s="492">
        <v>59</v>
      </c>
      <c r="B260" s="384" t="s">
        <v>148</v>
      </c>
      <c r="C260" s="262" t="s">
        <v>149</v>
      </c>
      <c r="D260" s="262" t="s">
        <v>16</v>
      </c>
      <c r="E260" s="412">
        <f>E261</f>
        <v>25000</v>
      </c>
      <c r="F260" s="412">
        <f>F261</f>
        <v>24994.799999999999</v>
      </c>
      <c r="G260" s="413">
        <f t="shared" si="33"/>
        <v>99.979200000000006</v>
      </c>
      <c r="H260" s="414">
        <v>100</v>
      </c>
      <c r="I260" s="412">
        <f>I261</f>
        <v>114296</v>
      </c>
      <c r="J260" s="412">
        <f>J261</f>
        <v>112239.44</v>
      </c>
      <c r="K260" s="413">
        <f t="shared" si="32"/>
        <v>98.200671939525435</v>
      </c>
      <c r="L260" s="414">
        <v>100</v>
      </c>
      <c r="M260" s="444"/>
    </row>
    <row r="261" spans="1:13" s="155" customFormat="1" x14ac:dyDescent="0.25">
      <c r="A261" s="492"/>
      <c r="B261" s="387" t="s">
        <v>13</v>
      </c>
      <c r="C261" s="388"/>
      <c r="D261" s="388"/>
      <c r="E261" s="415">
        <v>25000</v>
      </c>
      <c r="F261" s="415">
        <v>24994.799999999999</v>
      </c>
      <c r="G261" s="416">
        <f t="shared" si="33"/>
        <v>99.979200000000006</v>
      </c>
      <c r="H261" s="417"/>
      <c r="I261" s="415">
        <f>E261+'2016'!E170+'2017'!E186+'2018'!E198</f>
        <v>114296</v>
      </c>
      <c r="J261" s="415">
        <f>F261+'2016'!F170+'2017'!F186+'2018'!F198</f>
        <v>112239.44</v>
      </c>
      <c r="K261" s="416">
        <f t="shared" si="32"/>
        <v>98.200671939525435</v>
      </c>
      <c r="L261" s="417"/>
      <c r="M261" s="447"/>
    </row>
    <row r="262" spans="1:13" ht="120" x14ac:dyDescent="0.25">
      <c r="A262" s="492">
        <v>60</v>
      </c>
      <c r="B262" s="384" t="s">
        <v>150</v>
      </c>
      <c r="C262" s="262" t="s">
        <v>149</v>
      </c>
      <c r="D262" s="262" t="s">
        <v>175</v>
      </c>
      <c r="E262" s="412"/>
      <c r="F262" s="412"/>
      <c r="G262" s="413"/>
      <c r="H262" s="414"/>
      <c r="I262" s="412">
        <f>I263</f>
        <v>85000</v>
      </c>
      <c r="J262" s="412">
        <f>J263</f>
        <v>85000</v>
      </c>
      <c r="K262" s="413">
        <f t="shared" si="32"/>
        <v>100</v>
      </c>
      <c r="L262" s="414">
        <v>100</v>
      </c>
      <c r="M262" s="444"/>
    </row>
    <row r="263" spans="1:13" s="155" customFormat="1" x14ac:dyDescent="0.25">
      <c r="A263" s="492"/>
      <c r="B263" s="387" t="s">
        <v>13</v>
      </c>
      <c r="C263" s="388"/>
      <c r="D263" s="388"/>
      <c r="E263" s="415"/>
      <c r="F263" s="415"/>
      <c r="G263" s="416"/>
      <c r="H263" s="417"/>
      <c r="I263" s="415">
        <f>'2016'!E172+'2017'!E188+'2018'!E200</f>
        <v>85000</v>
      </c>
      <c r="J263" s="415">
        <f>'2016'!F172+'2017'!F188+'2018'!F200</f>
        <v>85000</v>
      </c>
      <c r="K263" s="416">
        <f t="shared" si="32"/>
        <v>100</v>
      </c>
      <c r="L263" s="417"/>
      <c r="M263" s="447"/>
    </row>
    <row r="264" spans="1:13" ht="150" x14ac:dyDescent="0.25">
      <c r="A264" s="492">
        <v>61</v>
      </c>
      <c r="B264" s="384" t="s">
        <v>151</v>
      </c>
      <c r="C264" s="262" t="s">
        <v>149</v>
      </c>
      <c r="D264" s="262" t="s">
        <v>16</v>
      </c>
      <c r="E264" s="412">
        <f>E265</f>
        <v>30000</v>
      </c>
      <c r="F264" s="412">
        <f>F265</f>
        <v>29999.15</v>
      </c>
      <c r="G264" s="413">
        <f t="shared" si="33"/>
        <v>99.997166666666672</v>
      </c>
      <c r="H264" s="414">
        <v>100</v>
      </c>
      <c r="I264" s="412">
        <f>I265</f>
        <v>115040</v>
      </c>
      <c r="J264" s="412">
        <f>J265</f>
        <v>122636.95999999999</v>
      </c>
      <c r="K264" s="413">
        <f t="shared" si="32"/>
        <v>106.60375521557719</v>
      </c>
      <c r="L264" s="414">
        <v>100</v>
      </c>
      <c r="M264" s="444"/>
    </row>
    <row r="265" spans="1:13" s="155" customFormat="1" x14ac:dyDescent="0.25">
      <c r="A265" s="492"/>
      <c r="B265" s="387" t="s">
        <v>13</v>
      </c>
      <c r="C265" s="388"/>
      <c r="D265" s="388"/>
      <c r="E265" s="415">
        <v>30000</v>
      </c>
      <c r="F265" s="415">
        <v>29999.15</v>
      </c>
      <c r="G265" s="416">
        <f t="shared" si="33"/>
        <v>99.997166666666672</v>
      </c>
      <c r="H265" s="417"/>
      <c r="I265" s="415">
        <f>E265+'2016'!E174+'2017'!E190+'2018'!E202</f>
        <v>115040</v>
      </c>
      <c r="J265" s="415">
        <f>F265+'2016'!F174+'2017'!F190+'2018'!F202</f>
        <v>122636.95999999999</v>
      </c>
      <c r="K265" s="416">
        <f t="shared" si="32"/>
        <v>106.60375521557719</v>
      </c>
      <c r="L265" s="417"/>
      <c r="M265" s="447"/>
    </row>
    <row r="266" spans="1:13" ht="120" x14ac:dyDescent="0.25">
      <c r="A266" s="492">
        <v>62</v>
      </c>
      <c r="B266" s="384" t="s">
        <v>152</v>
      </c>
      <c r="C266" s="262" t="s">
        <v>149</v>
      </c>
      <c r="D266" s="262" t="s">
        <v>16</v>
      </c>
      <c r="E266" s="412">
        <f t="shared" ref="E266:F266" si="34">E267</f>
        <v>20000</v>
      </c>
      <c r="F266" s="412">
        <f t="shared" si="34"/>
        <v>19999.48</v>
      </c>
      <c r="G266" s="413">
        <f t="shared" si="33"/>
        <v>99.997399999999999</v>
      </c>
      <c r="H266" s="414">
        <v>100</v>
      </c>
      <c r="I266" s="412">
        <f t="shared" ref="I266:I268" si="35">I267</f>
        <v>110137.1</v>
      </c>
      <c r="J266" s="412">
        <f t="shared" ref="J266:J268" si="36">J267</f>
        <v>101594.56</v>
      </c>
      <c r="K266" s="413">
        <f t="shared" si="32"/>
        <v>92.243721688695274</v>
      </c>
      <c r="L266" s="414">
        <v>100</v>
      </c>
      <c r="M266" s="444"/>
    </row>
    <row r="267" spans="1:13" s="155" customFormat="1" x14ac:dyDescent="0.25">
      <c r="A267" s="492"/>
      <c r="B267" s="387" t="s">
        <v>13</v>
      </c>
      <c r="C267" s="388"/>
      <c r="D267" s="388"/>
      <c r="E267" s="415">
        <v>20000</v>
      </c>
      <c r="F267" s="415">
        <v>19999.48</v>
      </c>
      <c r="G267" s="416">
        <f t="shared" si="33"/>
        <v>99.997399999999999</v>
      </c>
      <c r="H267" s="417"/>
      <c r="I267" s="415">
        <f>E267+'2016'!E176+'2017'!E192+'2018'!E204</f>
        <v>110137.1</v>
      </c>
      <c r="J267" s="415">
        <f>F267+'2016'!F176+'2017'!F192+'2018'!F204</f>
        <v>101594.56</v>
      </c>
      <c r="K267" s="416">
        <f t="shared" si="32"/>
        <v>92.243721688695274</v>
      </c>
      <c r="L267" s="417"/>
      <c r="M267" s="447"/>
    </row>
    <row r="268" spans="1:13" ht="90" x14ac:dyDescent="0.25">
      <c r="A268" s="492">
        <v>63</v>
      </c>
      <c r="B268" s="384" t="s">
        <v>153</v>
      </c>
      <c r="C268" s="262" t="s">
        <v>149</v>
      </c>
      <c r="D268" s="262" t="s">
        <v>177</v>
      </c>
      <c r="E268" s="412"/>
      <c r="F268" s="412"/>
      <c r="G268" s="413"/>
      <c r="H268" s="414"/>
      <c r="I268" s="412">
        <f t="shared" si="35"/>
        <v>13000</v>
      </c>
      <c r="J268" s="412">
        <f t="shared" si="36"/>
        <v>12673.310000000001</v>
      </c>
      <c r="K268" s="413">
        <f t="shared" ref="K268:K320" si="37">J268/I268*100</f>
        <v>97.487000000000009</v>
      </c>
      <c r="L268" s="414">
        <v>100</v>
      </c>
      <c r="M268" s="444"/>
    </row>
    <row r="269" spans="1:13" s="155" customFormat="1" x14ac:dyDescent="0.25">
      <c r="A269" s="492"/>
      <c r="B269" s="387" t="s">
        <v>13</v>
      </c>
      <c r="C269" s="388"/>
      <c r="D269" s="388"/>
      <c r="E269" s="415"/>
      <c r="F269" s="415"/>
      <c r="G269" s="416"/>
      <c r="H269" s="417"/>
      <c r="I269" s="415">
        <f>'2019'!E269+'2016'!E178+'2017'!E194+'2018'!E206</f>
        <v>13000</v>
      </c>
      <c r="J269" s="415">
        <f>'2019'!F269+'2016'!F178+'2017'!F194+'2018'!F206</f>
        <v>12673.310000000001</v>
      </c>
      <c r="K269" s="416">
        <f t="shared" si="37"/>
        <v>97.487000000000009</v>
      </c>
      <c r="L269" s="417"/>
      <c r="M269" s="447"/>
    </row>
    <row r="270" spans="1:13" ht="45" x14ac:dyDescent="0.25">
      <c r="A270" s="492">
        <v>64</v>
      </c>
      <c r="B270" s="384" t="s">
        <v>154</v>
      </c>
      <c r="C270" s="262" t="s">
        <v>149</v>
      </c>
      <c r="D270" s="262" t="s">
        <v>16</v>
      </c>
      <c r="E270" s="412">
        <f>E271</f>
        <v>20000</v>
      </c>
      <c r="F270" s="412">
        <f>F271</f>
        <v>20000</v>
      </c>
      <c r="G270" s="413">
        <f t="shared" si="33"/>
        <v>100</v>
      </c>
      <c r="H270" s="414">
        <v>100</v>
      </c>
      <c r="I270" s="412">
        <f>I271</f>
        <v>833684</v>
      </c>
      <c r="J270" s="412">
        <f>J271</f>
        <v>829944.98</v>
      </c>
      <c r="K270" s="413">
        <f t="shared" si="37"/>
        <v>99.551506326137968</v>
      </c>
      <c r="L270" s="414">
        <v>100</v>
      </c>
      <c r="M270" s="444"/>
    </row>
    <row r="271" spans="1:13" s="155" customFormat="1" x14ac:dyDescent="0.25">
      <c r="A271" s="492"/>
      <c r="B271" s="387" t="s">
        <v>13</v>
      </c>
      <c r="C271" s="388"/>
      <c r="D271" s="388"/>
      <c r="E271" s="415">
        <f>E273+E274</f>
        <v>20000</v>
      </c>
      <c r="F271" s="415">
        <f>F273+F274</f>
        <v>20000</v>
      </c>
      <c r="G271" s="416">
        <f t="shared" si="33"/>
        <v>100</v>
      </c>
      <c r="H271" s="417"/>
      <c r="I271" s="415">
        <f>I273+I274</f>
        <v>833684</v>
      </c>
      <c r="J271" s="415">
        <f>J273+J274</f>
        <v>829944.98</v>
      </c>
      <c r="K271" s="416">
        <f t="shared" si="37"/>
        <v>99.551506326137968</v>
      </c>
      <c r="L271" s="417"/>
      <c r="M271" s="447"/>
    </row>
    <row r="272" spans="1:13" x14ac:dyDescent="0.25">
      <c r="A272" s="492"/>
      <c r="B272" s="384" t="s">
        <v>155</v>
      </c>
      <c r="C272" s="262"/>
      <c r="D272" s="262"/>
      <c r="E272" s="412"/>
      <c r="F272" s="412"/>
      <c r="G272" s="413"/>
      <c r="H272" s="414"/>
      <c r="I272" s="414"/>
      <c r="J272" s="414"/>
      <c r="K272" s="416"/>
      <c r="L272" s="414"/>
      <c r="M272" s="444"/>
    </row>
    <row r="273" spans="1:13" ht="45" x14ac:dyDescent="0.25">
      <c r="A273" s="492"/>
      <c r="B273" s="384" t="s">
        <v>156</v>
      </c>
      <c r="C273" s="262"/>
      <c r="D273" s="262"/>
      <c r="E273" s="412">
        <v>20000</v>
      </c>
      <c r="F273" s="412">
        <v>20000</v>
      </c>
      <c r="G273" s="413">
        <f t="shared" si="33"/>
        <v>100</v>
      </c>
      <c r="H273" s="414"/>
      <c r="I273" s="412">
        <f>'2019'!E273+'2016'!E182+'2017'!E198+'2018'!E210</f>
        <v>61184</v>
      </c>
      <c r="J273" s="412">
        <f>'2019'!F273+'2016'!F182+'2017'!F198+'2018'!F210</f>
        <v>61184</v>
      </c>
      <c r="K273" s="413">
        <f t="shared" si="37"/>
        <v>100</v>
      </c>
      <c r="L273" s="414"/>
      <c r="M273" s="444"/>
    </row>
    <row r="274" spans="1:13" ht="75" x14ac:dyDescent="0.25">
      <c r="A274" s="492"/>
      <c r="B274" s="384" t="s">
        <v>157</v>
      </c>
      <c r="C274" s="262"/>
      <c r="D274" s="262"/>
      <c r="E274" s="412"/>
      <c r="F274" s="412"/>
      <c r="G274" s="413"/>
      <c r="H274" s="414"/>
      <c r="I274" s="412">
        <f>'2019'!E274+'2016'!E183+'2017'!E199+'2018'!E211</f>
        <v>772500</v>
      </c>
      <c r="J274" s="412">
        <f>'2019'!F274+'2016'!F183+'2017'!F199+'2018'!F211</f>
        <v>768760.98</v>
      </c>
      <c r="K274" s="413">
        <f t="shared" si="37"/>
        <v>99.515984466019418</v>
      </c>
      <c r="L274" s="414"/>
      <c r="M274" s="444"/>
    </row>
    <row r="275" spans="1:13" ht="45" x14ac:dyDescent="0.25">
      <c r="A275" s="492">
        <v>65</v>
      </c>
      <c r="B275" s="384" t="s">
        <v>158</v>
      </c>
      <c r="C275" s="262" t="s">
        <v>149</v>
      </c>
      <c r="D275" s="262" t="s">
        <v>175</v>
      </c>
      <c r="E275" s="412"/>
      <c r="F275" s="412"/>
      <c r="G275" s="413"/>
      <c r="H275" s="414"/>
      <c r="I275" s="412">
        <f>I276</f>
        <v>91000</v>
      </c>
      <c r="J275" s="412">
        <f>J276</f>
        <v>91000</v>
      </c>
      <c r="K275" s="413">
        <f t="shared" si="37"/>
        <v>100</v>
      </c>
      <c r="L275" s="414">
        <v>100</v>
      </c>
      <c r="M275" s="444"/>
    </row>
    <row r="276" spans="1:13" s="155" customFormat="1" x14ac:dyDescent="0.25">
      <c r="A276" s="492"/>
      <c r="B276" s="387" t="s">
        <v>13</v>
      </c>
      <c r="C276" s="388"/>
      <c r="D276" s="388"/>
      <c r="E276" s="415"/>
      <c r="F276" s="415"/>
      <c r="G276" s="416"/>
      <c r="H276" s="417"/>
      <c r="I276" s="415">
        <f>'2019'!E276+'2016'!E185+'2017'!E201+'2018'!E213</f>
        <v>91000</v>
      </c>
      <c r="J276" s="415">
        <f>'2019'!F276+'2016'!F185+'2017'!F201+'2018'!F213</f>
        <v>91000</v>
      </c>
      <c r="K276" s="416">
        <f t="shared" si="37"/>
        <v>100</v>
      </c>
      <c r="L276" s="417"/>
      <c r="M276" s="447"/>
    </row>
    <row r="277" spans="1:13" ht="75" x14ac:dyDescent="0.25">
      <c r="A277" s="492">
        <v>66</v>
      </c>
      <c r="B277" s="384" t="s">
        <v>159</v>
      </c>
      <c r="C277" s="262" t="s">
        <v>149</v>
      </c>
      <c r="D277" s="262" t="s">
        <v>16</v>
      </c>
      <c r="E277" s="412">
        <f>E278</f>
        <v>110040.2</v>
      </c>
      <c r="F277" s="412">
        <f>F278</f>
        <v>110040.2</v>
      </c>
      <c r="G277" s="413">
        <f t="shared" si="33"/>
        <v>100</v>
      </c>
      <c r="H277" s="414">
        <v>100</v>
      </c>
      <c r="I277" s="412">
        <f>I278</f>
        <v>529589.89999999991</v>
      </c>
      <c r="J277" s="412">
        <f>J278</f>
        <v>515226.29</v>
      </c>
      <c r="K277" s="413">
        <f t="shared" si="37"/>
        <v>97.287786266316644</v>
      </c>
      <c r="L277" s="414">
        <v>100</v>
      </c>
      <c r="M277" s="444"/>
    </row>
    <row r="278" spans="1:13" s="155" customFormat="1" x14ac:dyDescent="0.25">
      <c r="A278" s="492"/>
      <c r="B278" s="387" t="s">
        <v>13</v>
      </c>
      <c r="C278" s="388"/>
      <c r="D278" s="388"/>
      <c r="E278" s="415">
        <v>110040.2</v>
      </c>
      <c r="F278" s="415">
        <v>110040.2</v>
      </c>
      <c r="G278" s="416">
        <f t="shared" si="33"/>
        <v>100</v>
      </c>
      <c r="H278" s="417"/>
      <c r="I278" s="415">
        <f>'2019'!E278+'2016'!E187+'2017'!E203+'2018'!E215</f>
        <v>529589.89999999991</v>
      </c>
      <c r="J278" s="415">
        <f>'2019'!F278+'2016'!F187+'2017'!F203+'2018'!F215</f>
        <v>515226.29</v>
      </c>
      <c r="K278" s="416">
        <f t="shared" si="37"/>
        <v>97.287786266316644</v>
      </c>
      <c r="L278" s="417"/>
      <c r="M278" s="447"/>
    </row>
    <row r="279" spans="1:13" s="155" customFormat="1" ht="45" x14ac:dyDescent="0.25">
      <c r="A279" s="492">
        <v>67</v>
      </c>
      <c r="B279" s="384" t="s">
        <v>160</v>
      </c>
      <c r="C279" s="511" t="s">
        <v>149</v>
      </c>
      <c r="D279" s="511" t="s">
        <v>45</v>
      </c>
      <c r="E279" s="415"/>
      <c r="F279" s="415"/>
      <c r="G279" s="416"/>
      <c r="H279" s="417"/>
      <c r="I279" s="412">
        <f>I280</f>
        <v>260000</v>
      </c>
      <c r="J279" s="412">
        <f>J280</f>
        <v>211692.38</v>
      </c>
      <c r="K279" s="413">
        <f t="shared" si="37"/>
        <v>81.420146153846147</v>
      </c>
      <c r="L279" s="414">
        <v>100</v>
      </c>
      <c r="M279" s="447"/>
    </row>
    <row r="280" spans="1:13" s="155" customFormat="1" x14ac:dyDescent="0.25">
      <c r="A280" s="492"/>
      <c r="B280" s="387" t="s">
        <v>13</v>
      </c>
      <c r="C280" s="388"/>
      <c r="D280" s="388"/>
      <c r="E280" s="415"/>
      <c r="F280" s="415"/>
      <c r="G280" s="416"/>
      <c r="H280" s="417"/>
      <c r="I280" s="415">
        <f>E280+'2016'!E189+'2017'!E205</f>
        <v>260000</v>
      </c>
      <c r="J280" s="415">
        <f>F280+'2016'!F189+'2017'!F205</f>
        <v>211692.38</v>
      </c>
      <c r="K280" s="416">
        <f t="shared" si="37"/>
        <v>81.420146153846147</v>
      </c>
      <c r="L280" s="417"/>
      <c r="M280" s="447"/>
    </row>
    <row r="281" spans="1:13" ht="120" x14ac:dyDescent="0.25">
      <c r="A281" s="492">
        <v>68</v>
      </c>
      <c r="B281" s="384" t="s">
        <v>161</v>
      </c>
      <c r="C281" s="262" t="s">
        <v>149</v>
      </c>
      <c r="D281" s="262" t="s">
        <v>175</v>
      </c>
      <c r="E281" s="412"/>
      <c r="F281" s="412"/>
      <c r="G281" s="413"/>
      <c r="H281" s="414"/>
      <c r="I281" s="412">
        <f>I282</f>
        <v>96850</v>
      </c>
      <c r="J281" s="412">
        <f>J282</f>
        <v>67351.45</v>
      </c>
      <c r="K281" s="413">
        <f t="shared" si="37"/>
        <v>69.542023748064011</v>
      </c>
      <c r="L281" s="414">
        <v>100</v>
      </c>
      <c r="M281" s="444"/>
    </row>
    <row r="282" spans="1:13" s="155" customFormat="1" x14ac:dyDescent="0.25">
      <c r="A282" s="492"/>
      <c r="B282" s="387" t="s">
        <v>13</v>
      </c>
      <c r="C282" s="388"/>
      <c r="D282" s="388"/>
      <c r="E282" s="415"/>
      <c r="F282" s="415"/>
      <c r="G282" s="416"/>
      <c r="H282" s="417"/>
      <c r="I282" s="415">
        <f>E282+'2016'!E191+'2017'!E207+'2018'!E217</f>
        <v>96850</v>
      </c>
      <c r="J282" s="415">
        <f>F282+'2016'!F191+'2017'!F207+'2018'!F217</f>
        <v>67351.45</v>
      </c>
      <c r="K282" s="416">
        <f t="shared" si="37"/>
        <v>69.542023748064011</v>
      </c>
      <c r="L282" s="417"/>
      <c r="M282" s="447"/>
    </row>
    <row r="283" spans="1:13" ht="120" x14ac:dyDescent="0.25">
      <c r="A283" s="492">
        <v>69</v>
      </c>
      <c r="B283" s="384" t="s">
        <v>162</v>
      </c>
      <c r="C283" s="262" t="s">
        <v>149</v>
      </c>
      <c r="D283" s="262" t="s">
        <v>16</v>
      </c>
      <c r="E283" s="412">
        <f>E284</f>
        <v>3779896.4000000004</v>
      </c>
      <c r="F283" s="412">
        <f>F284</f>
        <v>3776993.96</v>
      </c>
      <c r="G283" s="413">
        <f t="shared" si="33"/>
        <v>99.92321376850434</v>
      </c>
      <c r="H283" s="414">
        <v>100</v>
      </c>
      <c r="I283" s="412">
        <f>I284</f>
        <v>7136264.4000000004</v>
      </c>
      <c r="J283" s="412">
        <f>J284</f>
        <v>7044058.2999999998</v>
      </c>
      <c r="K283" s="413">
        <f t="shared" si="37"/>
        <v>98.707922032709433</v>
      </c>
      <c r="L283" s="414">
        <v>100</v>
      </c>
      <c r="M283" s="444"/>
    </row>
    <row r="284" spans="1:13" s="155" customFormat="1" x14ac:dyDescent="0.25">
      <c r="A284" s="492"/>
      <c r="B284" s="387" t="s">
        <v>13</v>
      </c>
      <c r="C284" s="388"/>
      <c r="D284" s="388"/>
      <c r="E284" s="415">
        <f>E286+E290+E294+E297</f>
        <v>3779896.4000000004</v>
      </c>
      <c r="F284" s="415">
        <f>F286+F290+F294+F297</f>
        <v>3776993.96</v>
      </c>
      <c r="G284" s="416">
        <f t="shared" si="33"/>
        <v>99.92321376850434</v>
      </c>
      <c r="H284" s="417"/>
      <c r="I284" s="415">
        <f>I286+I290+I294+I297</f>
        <v>7136264.4000000004</v>
      </c>
      <c r="J284" s="415">
        <f>J286+J290+J294+J297</f>
        <v>7044058.2999999998</v>
      </c>
      <c r="K284" s="416">
        <f t="shared" si="37"/>
        <v>98.707922032709433</v>
      </c>
      <c r="L284" s="417"/>
      <c r="M284" s="447"/>
    </row>
    <row r="285" spans="1:13" x14ac:dyDescent="0.25">
      <c r="A285" s="492"/>
      <c r="B285" s="384" t="s">
        <v>163</v>
      </c>
      <c r="C285" s="262"/>
      <c r="D285" s="262"/>
      <c r="E285" s="412"/>
      <c r="F285" s="412"/>
      <c r="G285" s="413"/>
      <c r="H285" s="414"/>
      <c r="I285" s="414"/>
      <c r="J285" s="414"/>
      <c r="K285" s="416"/>
      <c r="L285" s="414"/>
      <c r="M285" s="444"/>
    </row>
    <row r="286" spans="1:13" x14ac:dyDescent="0.25">
      <c r="A286" s="492"/>
      <c r="B286" s="384" t="s">
        <v>164</v>
      </c>
      <c r="C286" s="262"/>
      <c r="D286" s="262"/>
      <c r="E286" s="412">
        <f>E288+E289</f>
        <v>500000</v>
      </c>
      <c r="F286" s="412">
        <f>F289</f>
        <v>500000</v>
      </c>
      <c r="G286" s="413">
        <f t="shared" si="33"/>
        <v>100</v>
      </c>
      <c r="H286" s="414"/>
      <c r="I286" s="412">
        <f>I288+I289</f>
        <v>1091000</v>
      </c>
      <c r="J286" s="412">
        <f>J288+J289</f>
        <v>1041353.37</v>
      </c>
      <c r="K286" s="413">
        <f t="shared" si="37"/>
        <v>95.449438130155812</v>
      </c>
      <c r="L286" s="414"/>
      <c r="M286" s="444"/>
    </row>
    <row r="287" spans="1:13" x14ac:dyDescent="0.25">
      <c r="A287" s="492"/>
      <c r="B287" s="384" t="s">
        <v>155</v>
      </c>
      <c r="C287" s="262"/>
      <c r="D287" s="262"/>
      <c r="E287" s="412"/>
      <c r="F287" s="412"/>
      <c r="G287" s="413"/>
      <c r="H287" s="414"/>
      <c r="I287" s="414"/>
      <c r="J287" s="414"/>
      <c r="K287" s="416"/>
      <c r="L287" s="414"/>
      <c r="M287" s="444"/>
    </row>
    <row r="288" spans="1:13" ht="45" x14ac:dyDescent="0.25">
      <c r="A288" s="492"/>
      <c r="B288" s="384" t="s">
        <v>165</v>
      </c>
      <c r="C288" s="478"/>
      <c r="D288" s="478"/>
      <c r="E288" s="412"/>
      <c r="F288" s="412"/>
      <c r="G288" s="413"/>
      <c r="H288" s="414"/>
      <c r="I288" s="412">
        <f>E288+'2016'!E197+'2017'!E213</f>
        <v>291000</v>
      </c>
      <c r="J288" s="412">
        <f>F288+'2016'!F197+'2017'!F213</f>
        <v>241353.37</v>
      </c>
      <c r="K288" s="413">
        <f t="shared" si="37"/>
        <v>82.939302405498282</v>
      </c>
      <c r="L288" s="414"/>
      <c r="M288" s="444"/>
    </row>
    <row r="289" spans="1:13" ht="60" x14ac:dyDescent="0.25">
      <c r="A289" s="492"/>
      <c r="B289" s="384" t="s">
        <v>464</v>
      </c>
      <c r="C289" s="418"/>
      <c r="D289" s="418"/>
      <c r="E289" s="412">
        <v>500000</v>
      </c>
      <c r="F289" s="412">
        <v>500000</v>
      </c>
      <c r="G289" s="413">
        <f t="shared" ref="G289:G363" si="38">F289/E289*100</f>
        <v>100</v>
      </c>
      <c r="H289" s="414"/>
      <c r="I289" s="412">
        <f>E289+'2018'!E223</f>
        <v>800000</v>
      </c>
      <c r="J289" s="412">
        <f>F289+'2018'!F223</f>
        <v>800000</v>
      </c>
      <c r="K289" s="413">
        <f t="shared" si="37"/>
        <v>100</v>
      </c>
      <c r="L289" s="414"/>
      <c r="M289" s="444"/>
    </row>
    <row r="290" spans="1:13" x14ac:dyDescent="0.25">
      <c r="A290" s="492"/>
      <c r="B290" s="384" t="s">
        <v>166</v>
      </c>
      <c r="C290" s="418"/>
      <c r="D290" s="418"/>
      <c r="E290" s="412">
        <f>E292+E293</f>
        <v>1350339.6</v>
      </c>
      <c r="F290" s="412">
        <f>F292+F293</f>
        <v>1347437.1600000001</v>
      </c>
      <c r="G290" s="413">
        <f t="shared" si="38"/>
        <v>99.785058514169336</v>
      </c>
      <c r="H290" s="414"/>
      <c r="I290" s="412">
        <f>I292+I293</f>
        <v>2659222.6</v>
      </c>
      <c r="J290" s="412">
        <f>J292+J293</f>
        <v>2630978.38</v>
      </c>
      <c r="K290" s="413">
        <f t="shared" si="37"/>
        <v>98.93787680655241</v>
      </c>
      <c r="L290" s="414"/>
      <c r="M290" s="444"/>
    </row>
    <row r="291" spans="1:13" x14ac:dyDescent="0.25">
      <c r="A291" s="492"/>
      <c r="B291" s="384" t="s">
        <v>155</v>
      </c>
      <c r="C291" s="418"/>
      <c r="D291" s="418"/>
      <c r="E291" s="412"/>
      <c r="F291" s="412"/>
      <c r="G291" s="413"/>
      <c r="H291" s="414"/>
      <c r="I291" s="414"/>
      <c r="J291" s="414"/>
      <c r="K291" s="413"/>
      <c r="L291" s="414"/>
      <c r="M291" s="444"/>
    </row>
    <row r="292" spans="1:13" ht="45" x14ac:dyDescent="0.25">
      <c r="A292" s="492"/>
      <c r="B292" s="384" t="s">
        <v>167</v>
      </c>
      <c r="C292" s="418"/>
      <c r="D292" s="418"/>
      <c r="E292" s="412">
        <v>493439.8</v>
      </c>
      <c r="F292" s="412">
        <v>490537.36</v>
      </c>
      <c r="G292" s="413">
        <f t="shared" si="38"/>
        <v>99.411794508671562</v>
      </c>
      <c r="H292" s="414"/>
      <c r="I292" s="412">
        <f>E292+'2016'!E200+'2017'!E216+'2018'!E226</f>
        <v>1023439.8</v>
      </c>
      <c r="J292" s="412">
        <f>F292+'2016'!F200+'2017'!F216+'2018'!F226</f>
        <v>973568.12</v>
      </c>
      <c r="K292" s="413">
        <f t="shared" si="37"/>
        <v>95.127052905310109</v>
      </c>
      <c r="L292" s="414"/>
      <c r="M292" s="444"/>
    </row>
    <row r="293" spans="1:13" ht="60" x14ac:dyDescent="0.25">
      <c r="A293" s="492"/>
      <c r="B293" s="384" t="s">
        <v>465</v>
      </c>
      <c r="C293" s="418"/>
      <c r="D293" s="418"/>
      <c r="E293" s="412">
        <v>856899.8</v>
      </c>
      <c r="F293" s="412">
        <v>856899.8</v>
      </c>
      <c r="G293" s="413">
        <f t="shared" si="38"/>
        <v>100</v>
      </c>
      <c r="H293" s="414"/>
      <c r="I293" s="412">
        <f>250883+365000+856899.8+163000</f>
        <v>1635782.8</v>
      </c>
      <c r="J293" s="412">
        <f>249368.78+365000+856899.8+186141.68</f>
        <v>1657410.26</v>
      </c>
      <c r="K293" s="413">
        <f t="shared" si="37"/>
        <v>101.32214741468121</v>
      </c>
      <c r="L293" s="414"/>
      <c r="M293" s="444"/>
    </row>
    <row r="294" spans="1:13" x14ac:dyDescent="0.25">
      <c r="A294" s="492"/>
      <c r="B294" s="384" t="s">
        <v>169</v>
      </c>
      <c r="C294" s="262"/>
      <c r="D294" s="262"/>
      <c r="E294" s="412">
        <f>E296</f>
        <v>829556.8</v>
      </c>
      <c r="F294" s="412">
        <f>F296</f>
        <v>829556.8</v>
      </c>
      <c r="G294" s="413">
        <f t="shared" si="38"/>
        <v>100</v>
      </c>
      <c r="H294" s="414"/>
      <c r="I294" s="412">
        <f>I296</f>
        <v>1379556.8</v>
      </c>
      <c r="J294" s="412">
        <f>J296</f>
        <v>1365241.55</v>
      </c>
      <c r="K294" s="413">
        <f t="shared" si="37"/>
        <v>98.962329785913852</v>
      </c>
      <c r="L294" s="414"/>
      <c r="M294" s="444"/>
    </row>
    <row r="295" spans="1:13" x14ac:dyDescent="0.25">
      <c r="A295" s="492"/>
      <c r="B295" s="384" t="s">
        <v>155</v>
      </c>
      <c r="C295" s="262"/>
      <c r="D295" s="262"/>
      <c r="E295" s="412"/>
      <c r="F295" s="412"/>
      <c r="G295" s="413"/>
      <c r="H295" s="414"/>
      <c r="I295" s="414"/>
      <c r="J295" s="414"/>
      <c r="K295" s="413"/>
      <c r="L295" s="414"/>
      <c r="M295" s="444"/>
    </row>
    <row r="296" spans="1:13" ht="45" x14ac:dyDescent="0.25">
      <c r="A296" s="492"/>
      <c r="B296" s="384" t="s">
        <v>170</v>
      </c>
      <c r="C296" s="262"/>
      <c r="D296" s="262"/>
      <c r="E296" s="412">
        <v>829556.8</v>
      </c>
      <c r="F296" s="412">
        <v>829556.8</v>
      </c>
      <c r="G296" s="413">
        <f t="shared" si="38"/>
        <v>100</v>
      </c>
      <c r="H296" s="414"/>
      <c r="I296" s="412">
        <f>100000+350000+829556.8+100000</f>
        <v>1379556.8</v>
      </c>
      <c r="J296" s="412">
        <f>100000+350000+829556.8+85684.75</f>
        <v>1365241.55</v>
      </c>
      <c r="K296" s="413">
        <f t="shared" si="37"/>
        <v>98.962329785913852</v>
      </c>
      <c r="L296" s="414"/>
      <c r="M296" s="444"/>
    </row>
    <row r="297" spans="1:13" x14ac:dyDescent="0.25">
      <c r="A297" s="492"/>
      <c r="B297" s="384" t="s">
        <v>171</v>
      </c>
      <c r="C297" s="262"/>
      <c r="D297" s="262"/>
      <c r="E297" s="412">
        <f>E299</f>
        <v>1100000</v>
      </c>
      <c r="F297" s="412">
        <f>F299</f>
        <v>1100000</v>
      </c>
      <c r="G297" s="413">
        <f t="shared" si="38"/>
        <v>100</v>
      </c>
      <c r="H297" s="414"/>
      <c r="I297" s="412">
        <f>I299</f>
        <v>2006485</v>
      </c>
      <c r="J297" s="412">
        <f>J299</f>
        <v>2006485</v>
      </c>
      <c r="K297" s="413">
        <f t="shared" si="37"/>
        <v>100</v>
      </c>
      <c r="L297" s="414"/>
      <c r="M297" s="444"/>
    </row>
    <row r="298" spans="1:13" x14ac:dyDescent="0.25">
      <c r="A298" s="492"/>
      <c r="B298" s="384" t="s">
        <v>155</v>
      </c>
      <c r="C298" s="262"/>
      <c r="D298" s="262"/>
      <c r="E298" s="412"/>
      <c r="F298" s="412"/>
      <c r="G298" s="413"/>
      <c r="H298" s="414"/>
      <c r="I298" s="414"/>
      <c r="J298" s="414"/>
      <c r="K298" s="413"/>
      <c r="L298" s="414"/>
      <c r="M298" s="444"/>
    </row>
    <row r="299" spans="1:13" ht="60" x14ac:dyDescent="0.25">
      <c r="A299" s="492"/>
      <c r="B299" s="384" t="s">
        <v>172</v>
      </c>
      <c r="C299" s="418"/>
      <c r="D299" s="418"/>
      <c r="E299" s="412">
        <v>1100000</v>
      </c>
      <c r="F299" s="412">
        <v>1100000</v>
      </c>
      <c r="G299" s="413">
        <f t="shared" si="38"/>
        <v>100</v>
      </c>
      <c r="H299" s="414"/>
      <c r="I299" s="412">
        <f>180000+651485+1100000+75000</f>
        <v>2006485</v>
      </c>
      <c r="J299" s="412">
        <f>180000+651485+1100000+75000</f>
        <v>2006485</v>
      </c>
      <c r="K299" s="413">
        <f t="shared" si="37"/>
        <v>100</v>
      </c>
      <c r="L299" s="414"/>
      <c r="M299" s="444"/>
    </row>
    <row r="300" spans="1:13" ht="105" x14ac:dyDescent="0.25">
      <c r="A300" s="492">
        <v>70</v>
      </c>
      <c r="B300" s="384" t="s">
        <v>466</v>
      </c>
      <c r="C300" s="262" t="s">
        <v>149</v>
      </c>
      <c r="D300" s="262" t="s">
        <v>175</v>
      </c>
      <c r="E300" s="412"/>
      <c r="F300" s="412"/>
      <c r="G300" s="413"/>
      <c r="H300" s="414"/>
      <c r="I300" s="412">
        <f>I301</f>
        <v>53673.2</v>
      </c>
      <c r="J300" s="412">
        <f>J301</f>
        <v>23673</v>
      </c>
      <c r="K300" s="413">
        <f t="shared" si="37"/>
        <v>44.105810721179289</v>
      </c>
      <c r="L300" s="414">
        <v>100</v>
      </c>
      <c r="M300" s="384"/>
    </row>
    <row r="301" spans="1:13" s="155" customFormat="1" x14ac:dyDescent="0.25">
      <c r="A301" s="492"/>
      <c r="B301" s="392" t="s">
        <v>13</v>
      </c>
      <c r="C301" s="388"/>
      <c r="D301" s="388"/>
      <c r="E301" s="415"/>
      <c r="F301" s="415"/>
      <c r="G301" s="416"/>
      <c r="H301" s="417"/>
      <c r="I301" s="412">
        <f>'2016'!E207+'2017'!E223+'2018'!E235</f>
        <v>53673.2</v>
      </c>
      <c r="J301" s="412">
        <f>'2016'!F207+'2017'!F223+'2018'!F235</f>
        <v>23673</v>
      </c>
      <c r="K301" s="416">
        <f t="shared" si="37"/>
        <v>44.105810721179289</v>
      </c>
      <c r="L301" s="417"/>
      <c r="M301" s="447"/>
    </row>
    <row r="302" spans="1:13" s="155" customFormat="1" ht="60" x14ac:dyDescent="0.25">
      <c r="A302" s="492">
        <v>71</v>
      </c>
      <c r="B302" s="384" t="s">
        <v>664</v>
      </c>
      <c r="C302" s="492" t="s">
        <v>149</v>
      </c>
      <c r="D302" s="492">
        <v>2016</v>
      </c>
      <c r="E302" s="415"/>
      <c r="F302" s="415"/>
      <c r="G302" s="416"/>
      <c r="H302" s="417"/>
      <c r="I302" s="412">
        <f>I303</f>
        <v>9000</v>
      </c>
      <c r="J302" s="412">
        <f>J303</f>
        <v>9000</v>
      </c>
      <c r="K302" s="413">
        <f t="shared" si="37"/>
        <v>100</v>
      </c>
      <c r="L302" s="414">
        <v>100</v>
      </c>
      <c r="M302" s="447"/>
    </row>
    <row r="303" spans="1:13" s="155" customFormat="1" x14ac:dyDescent="0.25">
      <c r="A303" s="492"/>
      <c r="B303" s="392" t="s">
        <v>13</v>
      </c>
      <c r="C303" s="388"/>
      <c r="D303" s="388"/>
      <c r="E303" s="415"/>
      <c r="F303" s="415"/>
      <c r="G303" s="416"/>
      <c r="H303" s="417"/>
      <c r="I303" s="415">
        <f>'2016'!E209</f>
        <v>9000</v>
      </c>
      <c r="J303" s="415">
        <f>'2016'!F209</f>
        <v>9000</v>
      </c>
      <c r="K303" s="416">
        <f t="shared" si="37"/>
        <v>100</v>
      </c>
      <c r="L303" s="417"/>
      <c r="M303" s="447"/>
    </row>
    <row r="304" spans="1:13" s="155" customFormat="1" ht="64.5" customHeight="1" x14ac:dyDescent="0.25">
      <c r="A304" s="492">
        <v>72</v>
      </c>
      <c r="B304" s="384" t="s">
        <v>174</v>
      </c>
      <c r="C304" s="492" t="s">
        <v>149</v>
      </c>
      <c r="D304" s="492" t="s">
        <v>45</v>
      </c>
      <c r="E304" s="415"/>
      <c r="F304" s="415"/>
      <c r="G304" s="416"/>
      <c r="H304" s="417"/>
      <c r="I304" s="412">
        <f>I305</f>
        <v>16000</v>
      </c>
      <c r="J304" s="412">
        <f>J305</f>
        <v>16000</v>
      </c>
      <c r="K304" s="413">
        <f t="shared" si="37"/>
        <v>100</v>
      </c>
      <c r="L304" s="414">
        <v>100</v>
      </c>
      <c r="M304" s="447"/>
    </row>
    <row r="305" spans="1:13" s="155" customFormat="1" x14ac:dyDescent="0.25">
      <c r="A305" s="492"/>
      <c r="B305" s="392" t="s">
        <v>13</v>
      </c>
      <c r="C305" s="388"/>
      <c r="D305" s="388"/>
      <c r="E305" s="415"/>
      <c r="F305" s="415"/>
      <c r="G305" s="416"/>
      <c r="H305" s="417"/>
      <c r="I305" s="415">
        <f>'2016'!E211+'2017'!E225</f>
        <v>16000</v>
      </c>
      <c r="J305" s="415">
        <f>'2016'!F211+'2017'!F225</f>
        <v>16000</v>
      </c>
      <c r="K305" s="416">
        <f t="shared" si="37"/>
        <v>100</v>
      </c>
      <c r="L305" s="417"/>
      <c r="M305" s="447"/>
    </row>
    <row r="306" spans="1:13" ht="60" x14ac:dyDescent="0.25">
      <c r="A306" s="492">
        <v>73</v>
      </c>
      <c r="B306" s="384" t="s">
        <v>178</v>
      </c>
      <c r="C306" s="418" t="s">
        <v>149</v>
      </c>
      <c r="D306" s="262" t="s">
        <v>57</v>
      </c>
      <c r="E306" s="412">
        <f>E307</f>
        <v>25000</v>
      </c>
      <c r="F306" s="412">
        <f>F307</f>
        <v>24994.67</v>
      </c>
      <c r="G306" s="413">
        <f t="shared" si="38"/>
        <v>99.978679999999997</v>
      </c>
      <c r="H306" s="414">
        <v>100</v>
      </c>
      <c r="I306" s="412">
        <f>I307</f>
        <v>63971</v>
      </c>
      <c r="J306" s="412">
        <f>J307</f>
        <v>61686.219999999994</v>
      </c>
      <c r="K306" s="413">
        <f t="shared" si="37"/>
        <v>96.428412874583785</v>
      </c>
      <c r="L306" s="414">
        <v>100</v>
      </c>
      <c r="M306" s="444"/>
    </row>
    <row r="307" spans="1:13" s="155" customFormat="1" x14ac:dyDescent="0.25">
      <c r="A307" s="492"/>
      <c r="B307" s="387" t="s">
        <v>13</v>
      </c>
      <c r="C307" s="419"/>
      <c r="D307" s="388"/>
      <c r="E307" s="415">
        <v>25000</v>
      </c>
      <c r="F307" s="415">
        <v>24994.67</v>
      </c>
      <c r="G307" s="416">
        <f t="shared" si="38"/>
        <v>99.978679999999997</v>
      </c>
      <c r="H307" s="417"/>
      <c r="I307" s="415">
        <f>E307+'2016'!E213+'2017'!E227+'2018'!E237</f>
        <v>63971</v>
      </c>
      <c r="J307" s="415">
        <f>F307+'2016'!F213+'2017'!F227+'2018'!F237</f>
        <v>61686.219999999994</v>
      </c>
      <c r="K307" s="416">
        <f t="shared" si="37"/>
        <v>96.428412874583785</v>
      </c>
      <c r="L307" s="417"/>
      <c r="M307" s="447"/>
    </row>
    <row r="308" spans="1:13" ht="45" x14ac:dyDescent="0.25">
      <c r="A308" s="492">
        <v>74</v>
      </c>
      <c r="B308" s="384" t="s">
        <v>179</v>
      </c>
      <c r="C308" s="418" t="s">
        <v>149</v>
      </c>
      <c r="D308" s="262" t="s">
        <v>16</v>
      </c>
      <c r="E308" s="412">
        <f>E309</f>
        <v>5000</v>
      </c>
      <c r="F308" s="412">
        <f>F309</f>
        <v>5000</v>
      </c>
      <c r="G308" s="413">
        <f t="shared" si="38"/>
        <v>100</v>
      </c>
      <c r="H308" s="414">
        <v>100</v>
      </c>
      <c r="I308" s="412">
        <f>I309</f>
        <v>19000</v>
      </c>
      <c r="J308" s="412">
        <f>J309</f>
        <v>18772.689999999999</v>
      </c>
      <c r="K308" s="413">
        <f t="shared" si="37"/>
        <v>98.80363157894736</v>
      </c>
      <c r="L308" s="414">
        <v>100</v>
      </c>
      <c r="M308" s="444"/>
    </row>
    <row r="309" spans="1:13" s="155" customFormat="1" x14ac:dyDescent="0.25">
      <c r="A309" s="492"/>
      <c r="B309" s="387" t="s">
        <v>13</v>
      </c>
      <c r="C309" s="419"/>
      <c r="D309" s="388"/>
      <c r="E309" s="415">
        <v>5000</v>
      </c>
      <c r="F309" s="415">
        <v>5000</v>
      </c>
      <c r="G309" s="416">
        <f t="shared" si="38"/>
        <v>100</v>
      </c>
      <c r="H309" s="417"/>
      <c r="I309" s="415">
        <f>E309+'2016'!E215+'2017'!E229+'2018'!E239</f>
        <v>19000</v>
      </c>
      <c r="J309" s="415">
        <f>F309+'2016'!F215+'2017'!F229+'2018'!F239</f>
        <v>18772.689999999999</v>
      </c>
      <c r="K309" s="416">
        <f t="shared" si="37"/>
        <v>98.80363157894736</v>
      </c>
      <c r="L309" s="417"/>
      <c r="M309" s="447"/>
    </row>
    <row r="310" spans="1:13" s="155" customFormat="1" ht="45" x14ac:dyDescent="0.25">
      <c r="A310" s="492">
        <v>75</v>
      </c>
      <c r="B310" s="384" t="s">
        <v>541</v>
      </c>
      <c r="C310" s="418" t="s">
        <v>149</v>
      </c>
      <c r="D310" s="492">
        <v>2017</v>
      </c>
      <c r="E310" s="415"/>
      <c r="F310" s="415"/>
      <c r="G310" s="416"/>
      <c r="H310" s="417"/>
      <c r="I310" s="412">
        <f>I311</f>
        <v>10000</v>
      </c>
      <c r="J310" s="412">
        <f>J311</f>
        <v>9999.36</v>
      </c>
      <c r="K310" s="413">
        <f t="shared" si="37"/>
        <v>99.993600000000001</v>
      </c>
      <c r="L310" s="414">
        <v>100</v>
      </c>
      <c r="M310" s="447"/>
    </row>
    <row r="311" spans="1:13" s="155" customFormat="1" x14ac:dyDescent="0.25">
      <c r="A311" s="492"/>
      <c r="B311" s="387" t="s">
        <v>13</v>
      </c>
      <c r="C311" s="419"/>
      <c r="D311" s="388"/>
      <c r="E311" s="415"/>
      <c r="F311" s="415"/>
      <c r="G311" s="416"/>
      <c r="H311" s="417"/>
      <c r="I311" s="415">
        <f>'2017'!E231</f>
        <v>10000</v>
      </c>
      <c r="J311" s="415">
        <f>'2017'!F231</f>
        <v>9999.36</v>
      </c>
      <c r="K311" s="416">
        <f t="shared" si="37"/>
        <v>99.993600000000001</v>
      </c>
      <c r="L311" s="417"/>
      <c r="M311" s="447"/>
    </row>
    <row r="312" spans="1:13" ht="95.25" customHeight="1" x14ac:dyDescent="0.25">
      <c r="A312" s="492">
        <v>76</v>
      </c>
      <c r="B312" s="384" t="s">
        <v>467</v>
      </c>
      <c r="C312" s="418" t="s">
        <v>149</v>
      </c>
      <c r="D312" s="262" t="s">
        <v>175</v>
      </c>
      <c r="E312" s="412"/>
      <c r="F312" s="412"/>
      <c r="G312" s="413"/>
      <c r="H312" s="414"/>
      <c r="I312" s="412">
        <f>I313</f>
        <v>27500</v>
      </c>
      <c r="J312" s="412">
        <f>J313</f>
        <v>28470.29</v>
      </c>
      <c r="K312" s="413">
        <f t="shared" si="37"/>
        <v>103.52832727272727</v>
      </c>
      <c r="L312" s="414">
        <v>100</v>
      </c>
      <c r="M312" s="444"/>
    </row>
    <row r="313" spans="1:13" s="155" customFormat="1" x14ac:dyDescent="0.25">
      <c r="A313" s="492"/>
      <c r="B313" s="387" t="s">
        <v>13</v>
      </c>
      <c r="C313" s="419"/>
      <c r="D313" s="388"/>
      <c r="E313" s="415"/>
      <c r="F313" s="415"/>
      <c r="G313" s="416"/>
      <c r="H313" s="417"/>
      <c r="I313" s="415">
        <f>'2016'!E217+'2017'!E233+'2018'!E241</f>
        <v>27500</v>
      </c>
      <c r="J313" s="415">
        <f>'2016'!F217+'2017'!F233+'2018'!F241</f>
        <v>28470.29</v>
      </c>
      <c r="K313" s="416">
        <f t="shared" si="37"/>
        <v>103.52832727272727</v>
      </c>
      <c r="L313" s="417"/>
      <c r="M313" s="447"/>
    </row>
    <row r="314" spans="1:13" ht="105" x14ac:dyDescent="0.25">
      <c r="A314" s="492">
        <v>77</v>
      </c>
      <c r="B314" s="384" t="s">
        <v>181</v>
      </c>
      <c r="C314" s="418" t="s">
        <v>149</v>
      </c>
      <c r="D314" s="262" t="s">
        <v>16</v>
      </c>
      <c r="E314" s="412">
        <f>E315</f>
        <v>5000</v>
      </c>
      <c r="F314" s="412">
        <f>F315</f>
        <v>5000</v>
      </c>
      <c r="G314" s="413">
        <f t="shared" si="38"/>
        <v>100</v>
      </c>
      <c r="H314" s="414">
        <v>100</v>
      </c>
      <c r="I314" s="412">
        <f>I315</f>
        <v>22400</v>
      </c>
      <c r="J314" s="412">
        <f>J315</f>
        <v>22400</v>
      </c>
      <c r="K314" s="413">
        <f t="shared" si="37"/>
        <v>100</v>
      </c>
      <c r="L314" s="414">
        <v>100</v>
      </c>
      <c r="M314" s="444"/>
    </row>
    <row r="315" spans="1:13" s="155" customFormat="1" x14ac:dyDescent="0.25">
      <c r="A315" s="492"/>
      <c r="B315" s="387" t="s">
        <v>13</v>
      </c>
      <c r="C315" s="419"/>
      <c r="D315" s="388"/>
      <c r="E315" s="415">
        <v>5000</v>
      </c>
      <c r="F315" s="415">
        <v>5000</v>
      </c>
      <c r="G315" s="416">
        <f t="shared" si="38"/>
        <v>100</v>
      </c>
      <c r="H315" s="417"/>
      <c r="I315" s="415">
        <f>E315+'2016'!E219+'2017'!E235+'2018'!E243</f>
        <v>22400</v>
      </c>
      <c r="J315" s="415">
        <f>F315+'2016'!F219+'2017'!F235+'2018'!F243</f>
        <v>22400</v>
      </c>
      <c r="K315" s="416">
        <f t="shared" si="37"/>
        <v>100</v>
      </c>
      <c r="L315" s="417"/>
      <c r="M315" s="447"/>
    </row>
    <row r="316" spans="1:13" ht="75" x14ac:dyDescent="0.25">
      <c r="A316" s="492">
        <v>78</v>
      </c>
      <c r="B316" s="384" t="s">
        <v>182</v>
      </c>
      <c r="C316" s="418" t="s">
        <v>149</v>
      </c>
      <c r="D316" s="262" t="s">
        <v>16</v>
      </c>
      <c r="E316" s="412">
        <f>E317</f>
        <v>200000</v>
      </c>
      <c r="F316" s="412">
        <f>F317</f>
        <v>199504.29</v>
      </c>
      <c r="G316" s="413">
        <f t="shared" si="38"/>
        <v>99.752144999999999</v>
      </c>
      <c r="H316" s="414">
        <v>100</v>
      </c>
      <c r="I316" s="412">
        <f>I317</f>
        <v>374812</v>
      </c>
      <c r="J316" s="412">
        <f>J317</f>
        <v>364311.42</v>
      </c>
      <c r="K316" s="413">
        <f t="shared" si="37"/>
        <v>97.198440818330255</v>
      </c>
      <c r="L316" s="414">
        <v>100</v>
      </c>
      <c r="M316" s="444"/>
    </row>
    <row r="317" spans="1:13" s="155" customFormat="1" x14ac:dyDescent="0.25">
      <c r="A317" s="492"/>
      <c r="B317" s="387" t="s">
        <v>13</v>
      </c>
      <c r="C317" s="419"/>
      <c r="D317" s="388"/>
      <c r="E317" s="415">
        <v>200000</v>
      </c>
      <c r="F317" s="415">
        <v>199504.29</v>
      </c>
      <c r="G317" s="416">
        <f t="shared" si="38"/>
        <v>99.752144999999999</v>
      </c>
      <c r="H317" s="417"/>
      <c r="I317" s="415">
        <f>E317+'2016'!E221+'2017'!E237+'2018'!E245</f>
        <v>374812</v>
      </c>
      <c r="J317" s="415">
        <f>F317+'2016'!F221+'2017'!F237+'2018'!F245</f>
        <v>364311.42</v>
      </c>
      <c r="K317" s="416">
        <f t="shared" si="37"/>
        <v>97.198440818330255</v>
      </c>
      <c r="L317" s="417"/>
      <c r="M317" s="447"/>
    </row>
    <row r="318" spans="1:13" ht="120" x14ac:dyDescent="0.25">
      <c r="A318" s="492">
        <v>79</v>
      </c>
      <c r="B318" s="384" t="s">
        <v>183</v>
      </c>
      <c r="C318" s="418" t="s">
        <v>149</v>
      </c>
      <c r="D318" s="262" t="s">
        <v>57</v>
      </c>
      <c r="E318" s="412">
        <f>E319</f>
        <v>50000</v>
      </c>
      <c r="F318" s="412">
        <f>F319</f>
        <v>50000</v>
      </c>
      <c r="G318" s="413">
        <f t="shared" si="38"/>
        <v>100</v>
      </c>
      <c r="H318" s="414">
        <v>100</v>
      </c>
      <c r="I318" s="412">
        <f>I319</f>
        <v>149068</v>
      </c>
      <c r="J318" s="412">
        <f>J319</f>
        <v>149068</v>
      </c>
      <c r="K318" s="413">
        <f t="shared" si="37"/>
        <v>100</v>
      </c>
      <c r="L318" s="414">
        <v>100</v>
      </c>
      <c r="M318" s="444"/>
    </row>
    <row r="319" spans="1:13" s="155" customFormat="1" x14ac:dyDescent="0.25">
      <c r="A319" s="492"/>
      <c r="B319" s="387" t="s">
        <v>13</v>
      </c>
      <c r="C319" s="419"/>
      <c r="D319" s="419"/>
      <c r="E319" s="415">
        <v>50000</v>
      </c>
      <c r="F319" s="415">
        <v>50000</v>
      </c>
      <c r="G319" s="416">
        <f t="shared" si="38"/>
        <v>100</v>
      </c>
      <c r="H319" s="417"/>
      <c r="I319" s="415">
        <f>E319+'2016'!E223+'2017'!E239+'2018'!E247</f>
        <v>149068</v>
      </c>
      <c r="J319" s="415">
        <f>F319+'2016'!F223+'2017'!F239+'2018'!F247</f>
        <v>149068</v>
      </c>
      <c r="K319" s="416">
        <f t="shared" si="37"/>
        <v>100</v>
      </c>
      <c r="L319" s="417"/>
      <c r="M319" s="447"/>
    </row>
    <row r="320" spans="1:13" ht="45" x14ac:dyDescent="0.25">
      <c r="A320" s="492">
        <v>80</v>
      </c>
      <c r="B320" s="384" t="s">
        <v>468</v>
      </c>
      <c r="C320" s="418" t="s">
        <v>149</v>
      </c>
      <c r="D320" s="262"/>
      <c r="E320" s="412">
        <f>E321</f>
        <v>98000.4</v>
      </c>
      <c r="F320" s="412">
        <f>F321</f>
        <v>98000.4</v>
      </c>
      <c r="G320" s="413">
        <f t="shared" si="38"/>
        <v>100</v>
      </c>
      <c r="H320" s="414">
        <v>100</v>
      </c>
      <c r="I320" s="412">
        <f>I321</f>
        <v>4922778.2</v>
      </c>
      <c r="J320" s="412">
        <f>J321</f>
        <v>5067911.7</v>
      </c>
      <c r="K320" s="413">
        <f t="shared" si="37"/>
        <v>102.94820311018684</v>
      </c>
      <c r="L320" s="414">
        <v>100</v>
      </c>
      <c r="M320" s="444"/>
    </row>
    <row r="321" spans="1:13" s="155" customFormat="1" x14ac:dyDescent="0.25">
      <c r="A321" s="492"/>
      <c r="B321" s="387" t="s">
        <v>13</v>
      </c>
      <c r="C321" s="419"/>
      <c r="D321" s="388"/>
      <c r="E321" s="415">
        <f>E323</f>
        <v>98000.4</v>
      </c>
      <c r="F321" s="415">
        <f>F323</f>
        <v>98000.4</v>
      </c>
      <c r="G321" s="416">
        <f t="shared" si="38"/>
        <v>100</v>
      </c>
      <c r="H321" s="417"/>
      <c r="I321" s="415">
        <f>E321+'2016'!E225+'2017'!E241+'2018'!E249</f>
        <v>4922778.2</v>
      </c>
      <c r="J321" s="415">
        <f>F321+'2016'!F225+'2017'!F241+'2018'!F249</f>
        <v>5067911.7</v>
      </c>
      <c r="K321" s="416">
        <f t="shared" ref="K321" si="39">J321/I321*100</f>
        <v>102.94820311018684</v>
      </c>
      <c r="L321" s="417"/>
      <c r="M321" s="447"/>
    </row>
    <row r="322" spans="1:13" s="155" customFormat="1" x14ac:dyDescent="0.25">
      <c r="A322" s="492"/>
      <c r="B322" s="384" t="s">
        <v>163</v>
      </c>
      <c r="C322" s="419"/>
      <c r="D322" s="388"/>
      <c r="E322" s="415"/>
      <c r="F322" s="415"/>
      <c r="G322" s="416"/>
      <c r="H322" s="417"/>
      <c r="I322" s="415"/>
      <c r="J322" s="415"/>
      <c r="K322" s="416"/>
      <c r="L322" s="417"/>
      <c r="M322" s="447"/>
    </row>
    <row r="323" spans="1:13" s="155" customFormat="1" ht="75" x14ac:dyDescent="0.25">
      <c r="A323" s="492"/>
      <c r="B323" s="384" t="s">
        <v>665</v>
      </c>
      <c r="C323" s="419"/>
      <c r="D323" s="492">
        <v>2019</v>
      </c>
      <c r="E323" s="412">
        <v>98000.4</v>
      </c>
      <c r="F323" s="412">
        <v>98000.4</v>
      </c>
      <c r="G323" s="413">
        <f t="shared" si="38"/>
        <v>100</v>
      </c>
      <c r="H323" s="417"/>
      <c r="I323" s="412"/>
      <c r="J323" s="412"/>
      <c r="K323" s="416"/>
      <c r="L323" s="417"/>
      <c r="M323" s="447"/>
    </row>
    <row r="324" spans="1:13" s="155" customFormat="1" ht="30" x14ac:dyDescent="0.25">
      <c r="A324" s="492">
        <v>81</v>
      </c>
      <c r="B324" s="384" t="s">
        <v>633</v>
      </c>
      <c r="C324" s="418" t="s">
        <v>48</v>
      </c>
      <c r="D324" s="484">
        <v>2016</v>
      </c>
      <c r="E324" s="412"/>
      <c r="F324" s="415"/>
      <c r="G324" s="413"/>
      <c r="H324" s="417"/>
      <c r="I324" s="412">
        <f>I325</f>
        <v>5000</v>
      </c>
      <c r="J324" s="412">
        <f>J325</f>
        <v>5000</v>
      </c>
      <c r="K324" s="413">
        <f t="shared" ref="K324:K327" si="40">J324/I324*100</f>
        <v>100</v>
      </c>
      <c r="L324" s="414">
        <v>100</v>
      </c>
      <c r="M324" s="447"/>
    </row>
    <row r="325" spans="1:13" s="155" customFormat="1" ht="18" customHeight="1" x14ac:dyDescent="0.25">
      <c r="A325" s="492"/>
      <c r="B325" s="387" t="s">
        <v>13</v>
      </c>
      <c r="C325" s="419"/>
      <c r="D325" s="388"/>
      <c r="E325" s="412"/>
      <c r="F325" s="415"/>
      <c r="G325" s="413"/>
      <c r="H325" s="417"/>
      <c r="I325" s="415">
        <f>'2016'!E227</f>
        <v>5000</v>
      </c>
      <c r="J325" s="415">
        <f>'2016'!F227</f>
        <v>5000</v>
      </c>
      <c r="K325" s="416">
        <f t="shared" si="40"/>
        <v>100</v>
      </c>
      <c r="L325" s="417"/>
      <c r="M325" s="447"/>
    </row>
    <row r="326" spans="1:13" ht="45" x14ac:dyDescent="0.25">
      <c r="A326" s="492">
        <v>82</v>
      </c>
      <c r="B326" s="384" t="s">
        <v>185</v>
      </c>
      <c r="C326" s="418" t="s">
        <v>48</v>
      </c>
      <c r="D326" s="262" t="s">
        <v>16</v>
      </c>
      <c r="E326" s="412">
        <f>E327</f>
        <v>204802</v>
      </c>
      <c r="F326" s="412">
        <f>F327</f>
        <v>174772.1</v>
      </c>
      <c r="G326" s="413">
        <f t="shared" si="38"/>
        <v>85.337106082948409</v>
      </c>
      <c r="H326" s="414">
        <v>100</v>
      </c>
      <c r="I326" s="412">
        <f>I327</f>
        <v>715461</v>
      </c>
      <c r="J326" s="412">
        <f>J327</f>
        <v>524193.14999999997</v>
      </c>
      <c r="K326" s="413">
        <f t="shared" si="40"/>
        <v>73.266488320118071</v>
      </c>
      <c r="L326" s="414">
        <v>100</v>
      </c>
      <c r="M326" s="384"/>
    </row>
    <row r="327" spans="1:13" s="155" customFormat="1" x14ac:dyDescent="0.25">
      <c r="A327" s="492"/>
      <c r="B327" s="387" t="s">
        <v>13</v>
      </c>
      <c r="C327" s="419"/>
      <c r="D327" s="388"/>
      <c r="E327" s="415">
        <v>204802</v>
      </c>
      <c r="F327" s="415">
        <v>174772.1</v>
      </c>
      <c r="G327" s="416">
        <f t="shared" si="38"/>
        <v>85.337106082948409</v>
      </c>
      <c r="H327" s="417"/>
      <c r="I327" s="415">
        <f>E327+'2016'!E229+'2017'!E243+'2018'!E261</f>
        <v>715461</v>
      </c>
      <c r="J327" s="415">
        <f>F327+'2016'!F229+'2017'!F243+'2018'!F261</f>
        <v>524193.14999999997</v>
      </c>
      <c r="K327" s="416">
        <f t="shared" si="40"/>
        <v>73.266488320118071</v>
      </c>
      <c r="L327" s="417"/>
      <c r="M327" s="429"/>
    </row>
    <row r="328" spans="1:13" s="155" customFormat="1" ht="30" x14ac:dyDescent="0.25">
      <c r="A328" s="492">
        <v>83</v>
      </c>
      <c r="B328" s="384" t="s">
        <v>626</v>
      </c>
      <c r="C328" s="418" t="s">
        <v>186</v>
      </c>
      <c r="D328" s="490"/>
      <c r="E328" s="415"/>
      <c r="F328" s="415"/>
      <c r="G328" s="416"/>
      <c r="H328" s="417"/>
      <c r="I328" s="417"/>
      <c r="J328" s="417"/>
      <c r="K328" s="417"/>
      <c r="L328" s="417"/>
      <c r="M328" s="429"/>
    </row>
    <row r="329" spans="1:13" s="155" customFormat="1" ht="31.5" x14ac:dyDescent="0.25">
      <c r="A329" s="492"/>
      <c r="B329" s="486" t="s">
        <v>627</v>
      </c>
      <c r="C329" s="418"/>
      <c r="D329" s="490">
        <v>2016</v>
      </c>
      <c r="E329" s="415"/>
      <c r="F329" s="415"/>
      <c r="G329" s="416"/>
      <c r="H329" s="417"/>
      <c r="I329" s="412">
        <v>0</v>
      </c>
      <c r="J329" s="412">
        <v>0</v>
      </c>
      <c r="K329" s="417"/>
      <c r="L329" s="414">
        <v>100</v>
      </c>
      <c r="M329" s="429"/>
    </row>
    <row r="330" spans="1:13" s="155" customFormat="1" ht="31.5" x14ac:dyDescent="0.25">
      <c r="A330" s="492"/>
      <c r="B330" s="486" t="s">
        <v>628</v>
      </c>
      <c r="C330" s="418"/>
      <c r="D330" s="490">
        <v>2017</v>
      </c>
      <c r="E330" s="415"/>
      <c r="F330" s="415"/>
      <c r="G330" s="416"/>
      <c r="H330" s="417"/>
      <c r="I330" s="412">
        <v>0</v>
      </c>
      <c r="J330" s="412">
        <v>0</v>
      </c>
      <c r="K330" s="417"/>
      <c r="L330" s="417"/>
      <c r="M330" s="429"/>
    </row>
    <row r="331" spans="1:13" s="155" customFormat="1" ht="31.5" x14ac:dyDescent="0.25">
      <c r="A331" s="492"/>
      <c r="B331" s="486" t="s">
        <v>629</v>
      </c>
      <c r="C331" s="419"/>
      <c r="D331" s="490">
        <v>2017</v>
      </c>
      <c r="E331" s="415"/>
      <c r="F331" s="415"/>
      <c r="G331" s="416"/>
      <c r="H331" s="417"/>
      <c r="I331" s="412">
        <v>0</v>
      </c>
      <c r="J331" s="412">
        <v>0</v>
      </c>
      <c r="K331" s="417"/>
      <c r="L331" s="417"/>
      <c r="M331" s="429"/>
    </row>
    <row r="332" spans="1:13" ht="90" x14ac:dyDescent="0.25">
      <c r="A332" s="492">
        <v>84</v>
      </c>
      <c r="B332" s="384" t="s">
        <v>187</v>
      </c>
      <c r="C332" s="418" t="s">
        <v>186</v>
      </c>
      <c r="D332" s="262" t="s">
        <v>177</v>
      </c>
      <c r="E332" s="412"/>
      <c r="F332" s="412"/>
      <c r="G332" s="413"/>
      <c r="H332" s="414"/>
      <c r="I332" s="412">
        <f>I333</f>
        <v>27500</v>
      </c>
      <c r="J332" s="412">
        <f>J333</f>
        <v>24400</v>
      </c>
      <c r="K332" s="413">
        <f t="shared" ref="K332:K384" si="41">J332/I332*100</f>
        <v>88.727272727272734</v>
      </c>
      <c r="L332" s="414">
        <v>100</v>
      </c>
      <c r="M332" s="444"/>
    </row>
    <row r="333" spans="1:13" s="155" customFormat="1" x14ac:dyDescent="0.25">
      <c r="A333" s="492"/>
      <c r="B333" s="387" t="s">
        <v>22</v>
      </c>
      <c r="C333" s="419"/>
      <c r="D333" s="388"/>
      <c r="E333" s="415"/>
      <c r="F333" s="415"/>
      <c r="G333" s="416"/>
      <c r="H333" s="417"/>
      <c r="I333" s="415">
        <f>'2016'!E232+'2017'!E246+'2018'!E263</f>
        <v>27500</v>
      </c>
      <c r="J333" s="415">
        <f>'2016'!F232+'2017'!F246+'2018'!F263</f>
        <v>24400</v>
      </c>
      <c r="K333" s="416">
        <f t="shared" si="41"/>
        <v>88.727272727272734</v>
      </c>
      <c r="L333" s="417"/>
      <c r="M333" s="447"/>
    </row>
    <row r="334" spans="1:13" ht="105" x14ac:dyDescent="0.25">
      <c r="A334" s="492">
        <v>85</v>
      </c>
      <c r="B334" s="384" t="s">
        <v>188</v>
      </c>
      <c r="C334" s="418" t="s">
        <v>186</v>
      </c>
      <c r="D334" s="262" t="s">
        <v>16</v>
      </c>
      <c r="E334" s="412">
        <f>E335</f>
        <v>6000</v>
      </c>
      <c r="F334" s="412">
        <f>F335</f>
        <v>5900</v>
      </c>
      <c r="G334" s="413">
        <f t="shared" si="38"/>
        <v>98.333333333333329</v>
      </c>
      <c r="H334" s="414">
        <v>100</v>
      </c>
      <c r="I334" s="412">
        <f>I335</f>
        <v>23500</v>
      </c>
      <c r="J334" s="412">
        <f>J335</f>
        <v>21100</v>
      </c>
      <c r="K334" s="413">
        <f t="shared" si="41"/>
        <v>89.787234042553195</v>
      </c>
      <c r="L334" s="414">
        <v>100</v>
      </c>
      <c r="M334" s="444"/>
    </row>
    <row r="335" spans="1:13" s="155" customFormat="1" x14ac:dyDescent="0.25">
      <c r="A335" s="492"/>
      <c r="B335" s="387" t="s">
        <v>22</v>
      </c>
      <c r="C335" s="419"/>
      <c r="D335" s="419"/>
      <c r="E335" s="415">
        <v>6000</v>
      </c>
      <c r="F335" s="415">
        <v>5900</v>
      </c>
      <c r="G335" s="416">
        <f t="shared" si="38"/>
        <v>98.333333333333329</v>
      </c>
      <c r="H335" s="417"/>
      <c r="I335" s="415">
        <f>E335+'2016'!E234+'2017'!E248+'2018'!E265</f>
        <v>23500</v>
      </c>
      <c r="J335" s="415">
        <f>F335+'2016'!F234+'2017'!F248+'2018'!F265</f>
        <v>21100</v>
      </c>
      <c r="K335" s="416">
        <f t="shared" si="41"/>
        <v>89.787234042553195</v>
      </c>
      <c r="L335" s="417"/>
      <c r="M335" s="447"/>
    </row>
    <row r="336" spans="1:13" ht="75" x14ac:dyDescent="0.25">
      <c r="A336" s="492">
        <v>86</v>
      </c>
      <c r="B336" s="384" t="s">
        <v>189</v>
      </c>
      <c r="C336" s="418" t="s">
        <v>186</v>
      </c>
      <c r="D336" s="262" t="s">
        <v>16</v>
      </c>
      <c r="E336" s="412">
        <f>E337</f>
        <v>15000</v>
      </c>
      <c r="F336" s="412">
        <f>F337</f>
        <v>14938</v>
      </c>
      <c r="G336" s="413">
        <f t="shared" si="38"/>
        <v>99.586666666666673</v>
      </c>
      <c r="H336" s="414">
        <v>100</v>
      </c>
      <c r="I336" s="412">
        <f>I337</f>
        <v>40000</v>
      </c>
      <c r="J336" s="412">
        <f>J337</f>
        <v>39920.1</v>
      </c>
      <c r="K336" s="416">
        <f t="shared" si="41"/>
        <v>99.800250000000005</v>
      </c>
      <c r="L336" s="414">
        <v>100</v>
      </c>
      <c r="M336" s="444"/>
    </row>
    <row r="337" spans="1:13" s="155" customFormat="1" x14ac:dyDescent="0.25">
      <c r="A337" s="492"/>
      <c r="B337" s="387" t="s">
        <v>22</v>
      </c>
      <c r="C337" s="419"/>
      <c r="D337" s="419"/>
      <c r="E337" s="415">
        <v>15000</v>
      </c>
      <c r="F337" s="415">
        <v>14938</v>
      </c>
      <c r="G337" s="416">
        <f t="shared" si="38"/>
        <v>99.586666666666673</v>
      </c>
      <c r="H337" s="417"/>
      <c r="I337" s="415">
        <f>E337+'2016'!E236+'2017'!E250+'2018'!E267</f>
        <v>40000</v>
      </c>
      <c r="J337" s="415">
        <f>F337+'2016'!F236+'2017'!F250+'2018'!F267</f>
        <v>39920.1</v>
      </c>
      <c r="K337" s="416">
        <f t="shared" si="41"/>
        <v>99.800250000000005</v>
      </c>
      <c r="L337" s="417"/>
      <c r="M337" s="447"/>
    </row>
    <row r="338" spans="1:13" s="155" customFormat="1" ht="30" x14ac:dyDescent="0.25">
      <c r="A338" s="492">
        <v>87</v>
      </c>
      <c r="B338" s="384" t="s">
        <v>644</v>
      </c>
      <c r="C338" s="418" t="s">
        <v>186</v>
      </c>
      <c r="D338" s="490">
        <v>2016</v>
      </c>
      <c r="E338" s="415"/>
      <c r="F338" s="415"/>
      <c r="G338" s="416"/>
      <c r="H338" s="417"/>
      <c r="I338" s="415"/>
      <c r="J338" s="415"/>
      <c r="K338" s="416"/>
      <c r="L338" s="414">
        <v>100</v>
      </c>
      <c r="M338" s="447"/>
    </row>
    <row r="339" spans="1:13" ht="159" customHeight="1" x14ac:dyDescent="0.25">
      <c r="A339" s="492">
        <v>88</v>
      </c>
      <c r="B339" s="384" t="s">
        <v>190</v>
      </c>
      <c r="C339" s="418" t="s">
        <v>186</v>
      </c>
      <c r="D339" s="262" t="s">
        <v>16</v>
      </c>
      <c r="E339" s="412">
        <f>E340</f>
        <v>25000</v>
      </c>
      <c r="F339" s="412">
        <f>F340</f>
        <v>24889</v>
      </c>
      <c r="G339" s="413">
        <f t="shared" si="38"/>
        <v>99.555999999999997</v>
      </c>
      <c r="H339" s="414">
        <v>100</v>
      </c>
      <c r="I339" s="412">
        <f>I340</f>
        <v>45000</v>
      </c>
      <c r="J339" s="412">
        <f>J340</f>
        <v>44888.800000000003</v>
      </c>
      <c r="K339" s="413">
        <f t="shared" si="41"/>
        <v>99.75288888888889</v>
      </c>
      <c r="L339" s="414">
        <v>100</v>
      </c>
      <c r="M339" s="384"/>
    </row>
    <row r="340" spans="1:13" s="155" customFormat="1" x14ac:dyDescent="0.25">
      <c r="A340" s="492"/>
      <c r="B340" s="387" t="s">
        <v>22</v>
      </c>
      <c r="C340" s="419"/>
      <c r="D340" s="388"/>
      <c r="E340" s="415">
        <v>25000</v>
      </c>
      <c r="F340" s="415">
        <v>24889</v>
      </c>
      <c r="G340" s="416">
        <f t="shared" si="38"/>
        <v>99.555999999999997</v>
      </c>
      <c r="H340" s="417"/>
      <c r="I340" s="415">
        <f>E340+'2018'!E269</f>
        <v>45000</v>
      </c>
      <c r="J340" s="415">
        <f>F340+'2018'!F269</f>
        <v>44888.800000000003</v>
      </c>
      <c r="K340" s="416">
        <f t="shared" si="41"/>
        <v>99.75288888888889</v>
      </c>
      <c r="L340" s="417"/>
      <c r="M340" s="429"/>
    </row>
    <row r="341" spans="1:13" s="155" customFormat="1" ht="17.25" customHeight="1" x14ac:dyDescent="0.25">
      <c r="A341" s="492"/>
      <c r="B341" s="387" t="s">
        <v>139</v>
      </c>
      <c r="C341" s="419"/>
      <c r="D341" s="388"/>
      <c r="E341" s="415"/>
      <c r="F341" s="412"/>
      <c r="G341" s="416"/>
      <c r="H341" s="417"/>
      <c r="I341" s="415">
        <f>'2016'!E239+'2017'!E252</f>
        <v>47000</v>
      </c>
      <c r="J341" s="415">
        <f>'2016'!F239+'2017'!F252</f>
        <v>1048418.7</v>
      </c>
      <c r="K341" s="416">
        <f t="shared" si="41"/>
        <v>2230.6780851063827</v>
      </c>
      <c r="L341" s="417"/>
      <c r="M341" s="429"/>
    </row>
    <row r="342" spans="1:13" s="155" customFormat="1" ht="90" x14ac:dyDescent="0.25">
      <c r="A342" s="492">
        <v>89</v>
      </c>
      <c r="B342" s="384" t="s">
        <v>202</v>
      </c>
      <c r="C342" s="418" t="s">
        <v>186</v>
      </c>
      <c r="D342" s="262" t="s">
        <v>290</v>
      </c>
      <c r="E342" s="412"/>
      <c r="F342" s="412"/>
      <c r="G342" s="413"/>
      <c r="H342" s="414"/>
      <c r="I342" s="412">
        <f>I343</f>
        <v>10000</v>
      </c>
      <c r="J342" s="412">
        <f>J343</f>
        <v>9992.7000000000007</v>
      </c>
      <c r="K342" s="413">
        <f t="shared" si="41"/>
        <v>99.927000000000007</v>
      </c>
      <c r="L342" s="414">
        <v>100</v>
      </c>
      <c r="M342" s="429"/>
    </row>
    <row r="343" spans="1:13" s="155" customFormat="1" x14ac:dyDescent="0.25">
      <c r="A343" s="492"/>
      <c r="B343" s="387" t="s">
        <v>22</v>
      </c>
      <c r="C343" s="419"/>
      <c r="D343" s="388"/>
      <c r="E343" s="415"/>
      <c r="F343" s="412"/>
      <c r="G343" s="416"/>
      <c r="H343" s="417"/>
      <c r="I343" s="415">
        <f>E343+'2017'!E254+'2018'!E271</f>
        <v>10000</v>
      </c>
      <c r="J343" s="415">
        <f>F343+'2017'!F254+'2018'!F271</f>
        <v>9992.7000000000007</v>
      </c>
      <c r="K343" s="416">
        <f t="shared" si="41"/>
        <v>99.927000000000007</v>
      </c>
      <c r="L343" s="417"/>
      <c r="M343" s="429"/>
    </row>
    <row r="344" spans="1:13" s="155" customFormat="1" ht="75" x14ac:dyDescent="0.25">
      <c r="A344" s="492">
        <v>90</v>
      </c>
      <c r="B344" s="384" t="s">
        <v>191</v>
      </c>
      <c r="C344" s="418" t="s">
        <v>186</v>
      </c>
      <c r="D344" s="490" t="s">
        <v>193</v>
      </c>
      <c r="E344" s="415"/>
      <c r="F344" s="412"/>
      <c r="G344" s="416"/>
      <c r="H344" s="417"/>
      <c r="I344" s="412">
        <f>I345</f>
        <v>7000</v>
      </c>
      <c r="J344" s="412">
        <f>J345</f>
        <v>6954.9</v>
      </c>
      <c r="K344" s="413">
        <f t="shared" si="41"/>
        <v>99.355714285714285</v>
      </c>
      <c r="L344" s="414">
        <v>100</v>
      </c>
      <c r="M344" s="429"/>
    </row>
    <row r="345" spans="1:13" s="155" customFormat="1" x14ac:dyDescent="0.25">
      <c r="A345" s="492"/>
      <c r="B345" s="387" t="s">
        <v>22</v>
      </c>
      <c r="C345" s="419"/>
      <c r="D345" s="388"/>
      <c r="E345" s="415"/>
      <c r="F345" s="412"/>
      <c r="G345" s="416"/>
      <c r="H345" s="417"/>
      <c r="I345" s="415">
        <f>'2016'!E241+'2017'!E256</f>
        <v>7000</v>
      </c>
      <c r="J345" s="415">
        <f>'2016'!F241+'2017'!F256</f>
        <v>6954.9</v>
      </c>
      <c r="K345" s="416">
        <f t="shared" si="41"/>
        <v>99.355714285714285</v>
      </c>
      <c r="L345" s="417"/>
      <c r="M345" s="429"/>
    </row>
    <row r="346" spans="1:13" ht="90" x14ac:dyDescent="0.25">
      <c r="A346" s="492">
        <v>91</v>
      </c>
      <c r="B346" s="384" t="s">
        <v>192</v>
      </c>
      <c r="C346" s="418" t="s">
        <v>186</v>
      </c>
      <c r="D346" s="262" t="s">
        <v>175</v>
      </c>
      <c r="E346" s="412"/>
      <c r="F346" s="412"/>
      <c r="G346" s="413"/>
      <c r="H346" s="414"/>
      <c r="I346" s="412">
        <f>I347</f>
        <v>50000</v>
      </c>
      <c r="J346" s="412">
        <f>J347</f>
        <v>49533</v>
      </c>
      <c r="K346" s="413">
        <f t="shared" si="41"/>
        <v>99.066000000000003</v>
      </c>
      <c r="L346" s="414">
        <v>100</v>
      </c>
      <c r="M346" s="384"/>
    </row>
    <row r="347" spans="1:13" s="155" customFormat="1" x14ac:dyDescent="0.25">
      <c r="A347" s="492"/>
      <c r="B347" s="387" t="s">
        <v>22</v>
      </c>
      <c r="C347" s="419"/>
      <c r="D347" s="388"/>
      <c r="E347" s="415"/>
      <c r="F347" s="415"/>
      <c r="G347" s="416"/>
      <c r="H347" s="417"/>
      <c r="I347" s="415">
        <f>'2016'!E243+'2017'!E258+'2018'!E273</f>
        <v>50000</v>
      </c>
      <c r="J347" s="415">
        <f>'2016'!F243+'2017'!F258+'2018'!F273</f>
        <v>49533</v>
      </c>
      <c r="K347" s="416">
        <f t="shared" si="41"/>
        <v>99.066000000000003</v>
      </c>
      <c r="L347" s="417"/>
      <c r="M347" s="429"/>
    </row>
    <row r="348" spans="1:13" s="155" customFormat="1" ht="75" x14ac:dyDescent="0.25">
      <c r="A348" s="492">
        <v>92</v>
      </c>
      <c r="B348" s="384" t="s">
        <v>645</v>
      </c>
      <c r="C348" s="418" t="s">
        <v>186</v>
      </c>
      <c r="D348" s="490">
        <v>2016</v>
      </c>
      <c r="E348" s="415"/>
      <c r="F348" s="415"/>
      <c r="G348" s="416"/>
      <c r="H348" s="417"/>
      <c r="I348" s="412">
        <f>I349</f>
        <v>15000</v>
      </c>
      <c r="J348" s="412">
        <f>J349</f>
        <v>132000</v>
      </c>
      <c r="K348" s="413">
        <f t="shared" si="41"/>
        <v>880.00000000000011</v>
      </c>
      <c r="L348" s="414">
        <v>100</v>
      </c>
      <c r="M348" s="429"/>
    </row>
    <row r="349" spans="1:13" s="155" customFormat="1" ht="20.25" customHeight="1" x14ac:dyDescent="0.25">
      <c r="A349" s="492"/>
      <c r="B349" s="387" t="s">
        <v>139</v>
      </c>
      <c r="C349" s="419"/>
      <c r="D349" s="388"/>
      <c r="E349" s="415"/>
      <c r="F349" s="415"/>
      <c r="G349" s="416"/>
      <c r="H349" s="417"/>
      <c r="I349" s="415">
        <f>'2016'!E245</f>
        <v>15000</v>
      </c>
      <c r="J349" s="415">
        <f>'2016'!F245</f>
        <v>132000</v>
      </c>
      <c r="K349" s="416">
        <f t="shared" si="41"/>
        <v>880.00000000000011</v>
      </c>
      <c r="L349" s="417"/>
      <c r="M349" s="429"/>
    </row>
    <row r="350" spans="1:13" ht="75" x14ac:dyDescent="0.25">
      <c r="A350" s="492">
        <v>93</v>
      </c>
      <c r="B350" s="384" t="s">
        <v>194</v>
      </c>
      <c r="C350" s="418" t="s">
        <v>186</v>
      </c>
      <c r="D350" s="262" t="s">
        <v>16</v>
      </c>
      <c r="E350" s="412">
        <f>E351</f>
        <v>12000</v>
      </c>
      <c r="F350" s="412">
        <f>F351</f>
        <v>10950</v>
      </c>
      <c r="G350" s="413">
        <f t="shared" si="38"/>
        <v>91.25</v>
      </c>
      <c r="H350" s="414">
        <v>100</v>
      </c>
      <c r="I350" s="412">
        <f>I351</f>
        <v>48000</v>
      </c>
      <c r="J350" s="412">
        <f>J351</f>
        <v>44213.7</v>
      </c>
      <c r="K350" s="413">
        <f t="shared" si="41"/>
        <v>92.111874999999998</v>
      </c>
      <c r="L350" s="414">
        <v>100</v>
      </c>
      <c r="M350" s="444"/>
    </row>
    <row r="351" spans="1:13" s="155" customFormat="1" x14ac:dyDescent="0.25">
      <c r="A351" s="492"/>
      <c r="B351" s="387" t="s">
        <v>22</v>
      </c>
      <c r="C351" s="419"/>
      <c r="D351" s="388"/>
      <c r="E351" s="415">
        <v>12000</v>
      </c>
      <c r="F351" s="415">
        <v>10950</v>
      </c>
      <c r="G351" s="416">
        <f t="shared" si="38"/>
        <v>91.25</v>
      </c>
      <c r="H351" s="417"/>
      <c r="I351" s="415">
        <f>E351+'2016'!E247+'2017'!E260+'2018'!E275</f>
        <v>48000</v>
      </c>
      <c r="J351" s="415">
        <f>F351+'2016'!F247+'2017'!F260+'2018'!F275</f>
        <v>44213.7</v>
      </c>
      <c r="K351" s="416">
        <f t="shared" si="41"/>
        <v>92.111874999999998</v>
      </c>
      <c r="L351" s="417"/>
      <c r="M351" s="447"/>
    </row>
    <row r="352" spans="1:13" ht="45" x14ac:dyDescent="0.25">
      <c r="A352" s="492">
        <v>94</v>
      </c>
      <c r="B352" s="384" t="s">
        <v>195</v>
      </c>
      <c r="C352" s="418" t="s">
        <v>186</v>
      </c>
      <c r="D352" s="262" t="s">
        <v>16</v>
      </c>
      <c r="E352" s="412">
        <f>E353</f>
        <v>5000</v>
      </c>
      <c r="F352" s="412">
        <f>F353</f>
        <v>4999</v>
      </c>
      <c r="G352" s="413">
        <f t="shared" si="38"/>
        <v>99.98</v>
      </c>
      <c r="H352" s="414">
        <v>100</v>
      </c>
      <c r="I352" s="412">
        <f>I353</f>
        <v>20000</v>
      </c>
      <c r="J352" s="412">
        <f>J353</f>
        <v>19995.099999999999</v>
      </c>
      <c r="K352" s="413">
        <f t="shared" si="41"/>
        <v>99.975499999999997</v>
      </c>
      <c r="L352" s="414">
        <v>100</v>
      </c>
      <c r="M352" s="444"/>
    </row>
    <row r="353" spans="1:13" s="155" customFormat="1" x14ac:dyDescent="0.25">
      <c r="A353" s="492"/>
      <c r="B353" s="387" t="s">
        <v>22</v>
      </c>
      <c r="C353" s="419"/>
      <c r="D353" s="388"/>
      <c r="E353" s="415">
        <v>5000</v>
      </c>
      <c r="F353" s="415">
        <v>4999</v>
      </c>
      <c r="G353" s="416">
        <f t="shared" si="38"/>
        <v>99.98</v>
      </c>
      <c r="H353" s="417"/>
      <c r="I353" s="415">
        <f>E353+'2016'!E249+'2017'!E262+'2018'!E277</f>
        <v>20000</v>
      </c>
      <c r="J353" s="415">
        <f>F353+'2016'!F249+'2017'!F262+'2018'!F277</f>
        <v>19995.099999999999</v>
      </c>
      <c r="K353" s="416">
        <f t="shared" si="41"/>
        <v>99.975499999999997</v>
      </c>
      <c r="L353" s="417"/>
      <c r="M353" s="447"/>
    </row>
    <row r="354" spans="1:13" ht="93" customHeight="1" x14ac:dyDescent="0.25">
      <c r="A354" s="492">
        <v>95</v>
      </c>
      <c r="B354" s="384" t="s">
        <v>196</v>
      </c>
      <c r="C354" s="418" t="s">
        <v>186</v>
      </c>
      <c r="D354" s="262" t="s">
        <v>16</v>
      </c>
      <c r="E354" s="412">
        <f>E355</f>
        <v>3000</v>
      </c>
      <c r="F354" s="412">
        <f>F355</f>
        <v>3009</v>
      </c>
      <c r="G354" s="413">
        <f t="shared" si="38"/>
        <v>100.29999999999998</v>
      </c>
      <c r="H354" s="414">
        <v>100</v>
      </c>
      <c r="I354" s="412">
        <f>I355</f>
        <v>12000</v>
      </c>
      <c r="J354" s="412">
        <f>J355</f>
        <v>11985.8</v>
      </c>
      <c r="K354" s="413">
        <f t="shared" si="41"/>
        <v>99.881666666666661</v>
      </c>
      <c r="L354" s="414">
        <v>100</v>
      </c>
      <c r="M354" s="449"/>
    </row>
    <row r="355" spans="1:13" s="155" customFormat="1" x14ac:dyDescent="0.25">
      <c r="A355" s="492"/>
      <c r="B355" s="387" t="s">
        <v>22</v>
      </c>
      <c r="C355" s="419"/>
      <c r="D355" s="388"/>
      <c r="E355" s="415">
        <v>3000</v>
      </c>
      <c r="F355" s="415">
        <v>3009</v>
      </c>
      <c r="G355" s="416">
        <f t="shared" si="38"/>
        <v>100.29999999999998</v>
      </c>
      <c r="H355" s="417"/>
      <c r="I355" s="415">
        <f>E355+'2016'!E251+'2017'!E264+'2018'!E279</f>
        <v>12000</v>
      </c>
      <c r="J355" s="415">
        <f>F355+'2016'!F251+'2017'!F264+'2018'!F279</f>
        <v>11985.8</v>
      </c>
      <c r="K355" s="416">
        <f t="shared" si="41"/>
        <v>99.881666666666661</v>
      </c>
      <c r="L355" s="417"/>
      <c r="M355" s="447"/>
    </row>
    <row r="356" spans="1:13" s="155" customFormat="1" ht="45" x14ac:dyDescent="0.25">
      <c r="A356" s="492">
        <v>96</v>
      </c>
      <c r="B356" s="384" t="s">
        <v>646</v>
      </c>
      <c r="C356" s="418" t="s">
        <v>197</v>
      </c>
      <c r="D356" s="490">
        <v>2018</v>
      </c>
      <c r="E356" s="415"/>
      <c r="F356" s="415"/>
      <c r="G356" s="416"/>
      <c r="H356" s="417"/>
      <c r="I356" s="415"/>
      <c r="J356" s="415"/>
      <c r="K356" s="413"/>
      <c r="L356" s="414">
        <v>100</v>
      </c>
      <c r="M356" s="447"/>
    </row>
    <row r="357" spans="1:13" ht="90" x14ac:dyDescent="0.25">
      <c r="A357" s="492">
        <v>97</v>
      </c>
      <c r="B357" s="384" t="s">
        <v>187</v>
      </c>
      <c r="C357" s="418" t="s">
        <v>197</v>
      </c>
      <c r="D357" s="262" t="s">
        <v>16</v>
      </c>
      <c r="E357" s="412">
        <f>E358</f>
        <v>19200</v>
      </c>
      <c r="F357" s="412">
        <f>F358</f>
        <v>19200</v>
      </c>
      <c r="G357" s="413">
        <f t="shared" si="38"/>
        <v>100</v>
      </c>
      <c r="H357" s="414">
        <v>100</v>
      </c>
      <c r="I357" s="412">
        <f>I358</f>
        <v>103630</v>
      </c>
      <c r="J357" s="412">
        <f>J358</f>
        <v>97110</v>
      </c>
      <c r="K357" s="413">
        <f t="shared" si="41"/>
        <v>93.708385602624716</v>
      </c>
      <c r="L357" s="414">
        <v>100</v>
      </c>
      <c r="M357" s="444"/>
    </row>
    <row r="358" spans="1:13" s="155" customFormat="1" x14ac:dyDescent="0.25">
      <c r="A358" s="492"/>
      <c r="B358" s="387" t="s">
        <v>22</v>
      </c>
      <c r="C358" s="419"/>
      <c r="D358" s="388"/>
      <c r="E358" s="415">
        <v>19200</v>
      </c>
      <c r="F358" s="415">
        <v>19200</v>
      </c>
      <c r="G358" s="416">
        <f t="shared" si="38"/>
        <v>100</v>
      </c>
      <c r="H358" s="417"/>
      <c r="I358" s="415">
        <f>E358+'2016'!E253+'2017'!E266+'2018'!E281</f>
        <v>103630</v>
      </c>
      <c r="J358" s="415">
        <f>F358+'2016'!F253+'2017'!F266+'2018'!F281</f>
        <v>97110</v>
      </c>
      <c r="K358" s="416">
        <f t="shared" si="41"/>
        <v>93.708385602624716</v>
      </c>
      <c r="L358" s="417"/>
      <c r="M358" s="447"/>
    </row>
    <row r="359" spans="1:13" ht="105" x14ac:dyDescent="0.25">
      <c r="A359" s="492">
        <v>98</v>
      </c>
      <c r="B359" s="384" t="s">
        <v>188</v>
      </c>
      <c r="C359" s="418" t="s">
        <v>197</v>
      </c>
      <c r="D359" s="262" t="s">
        <v>175</v>
      </c>
      <c r="E359" s="412"/>
      <c r="F359" s="412"/>
      <c r="G359" s="413"/>
      <c r="H359" s="414"/>
      <c r="I359" s="412">
        <f>I360</f>
        <v>25550</v>
      </c>
      <c r="J359" s="412">
        <f>J360</f>
        <v>22700</v>
      </c>
      <c r="K359" s="413">
        <f t="shared" si="41"/>
        <v>88.845401174168288</v>
      </c>
      <c r="L359" s="414">
        <v>100</v>
      </c>
      <c r="M359" s="444"/>
    </row>
    <row r="360" spans="1:13" s="155" customFormat="1" x14ac:dyDescent="0.25">
      <c r="A360" s="492"/>
      <c r="B360" s="387" t="s">
        <v>22</v>
      </c>
      <c r="C360" s="419"/>
      <c r="D360" s="388"/>
      <c r="E360" s="415"/>
      <c r="F360" s="415"/>
      <c r="G360" s="416"/>
      <c r="H360" s="417"/>
      <c r="I360" s="415">
        <f>E360+'2016'!E255+'2017'!E268+'2018'!E283</f>
        <v>25550</v>
      </c>
      <c r="J360" s="415">
        <f>F360+'2016'!F255+'2017'!F268+'2018'!F283</f>
        <v>22700</v>
      </c>
      <c r="K360" s="416">
        <f t="shared" si="41"/>
        <v>88.845401174168288</v>
      </c>
      <c r="L360" s="417"/>
      <c r="M360" s="447"/>
    </row>
    <row r="361" spans="1:13" ht="60" x14ac:dyDescent="0.25">
      <c r="A361" s="492">
        <v>99</v>
      </c>
      <c r="B361" s="384" t="s">
        <v>198</v>
      </c>
      <c r="C361" s="418" t="s">
        <v>197</v>
      </c>
      <c r="D361" s="490" t="s">
        <v>175</v>
      </c>
      <c r="E361" s="412"/>
      <c r="F361" s="412"/>
      <c r="G361" s="413"/>
      <c r="H361" s="414"/>
      <c r="I361" s="412">
        <f>I362</f>
        <v>35900</v>
      </c>
      <c r="J361" s="412">
        <f>J362</f>
        <v>27900</v>
      </c>
      <c r="K361" s="413">
        <f t="shared" si="41"/>
        <v>77.715877437325915</v>
      </c>
      <c r="L361" s="414">
        <v>100</v>
      </c>
      <c r="M361" s="445"/>
    </row>
    <row r="362" spans="1:13" s="155" customFormat="1" x14ac:dyDescent="0.25">
      <c r="A362" s="492"/>
      <c r="B362" s="387" t="s">
        <v>22</v>
      </c>
      <c r="C362" s="419"/>
      <c r="D362" s="388"/>
      <c r="E362" s="415"/>
      <c r="F362" s="415"/>
      <c r="G362" s="416"/>
      <c r="H362" s="417"/>
      <c r="I362" s="415">
        <f>E362+'2016'!E257+'2017'!E270+'2018'!E285</f>
        <v>35900</v>
      </c>
      <c r="J362" s="415">
        <f>F362+'2016'!F257+'2017'!F270+'2018'!F285</f>
        <v>27900</v>
      </c>
      <c r="K362" s="416">
        <f t="shared" si="41"/>
        <v>77.715877437325915</v>
      </c>
      <c r="L362" s="417"/>
      <c r="M362" s="447"/>
    </row>
    <row r="363" spans="1:13" ht="60" x14ac:dyDescent="0.25">
      <c r="A363" s="492">
        <v>100</v>
      </c>
      <c r="B363" s="384" t="s">
        <v>199</v>
      </c>
      <c r="C363" s="418" t="s">
        <v>197</v>
      </c>
      <c r="D363" s="262" t="s">
        <v>16</v>
      </c>
      <c r="E363" s="412">
        <f>E364</f>
        <v>10000</v>
      </c>
      <c r="F363" s="412">
        <f>F364</f>
        <v>9969.4599999999991</v>
      </c>
      <c r="G363" s="413">
        <f t="shared" si="38"/>
        <v>99.694599999999994</v>
      </c>
      <c r="H363" s="414">
        <v>100</v>
      </c>
      <c r="I363" s="412">
        <f>I364</f>
        <v>40000</v>
      </c>
      <c r="J363" s="412">
        <f>J364</f>
        <v>39925.83</v>
      </c>
      <c r="K363" s="413">
        <f t="shared" si="41"/>
        <v>99.814575000000005</v>
      </c>
      <c r="L363" s="414">
        <v>100</v>
      </c>
      <c r="M363" s="444"/>
    </row>
    <row r="364" spans="1:13" s="155" customFormat="1" x14ac:dyDescent="0.25">
      <c r="A364" s="492"/>
      <c r="B364" s="387" t="s">
        <v>22</v>
      </c>
      <c r="C364" s="419"/>
      <c r="D364" s="388"/>
      <c r="E364" s="415">
        <v>10000</v>
      </c>
      <c r="F364" s="415">
        <v>9969.4599999999991</v>
      </c>
      <c r="G364" s="416">
        <f t="shared" ref="G364:G444" si="42">F364/E364*100</f>
        <v>99.694599999999994</v>
      </c>
      <c r="H364" s="417"/>
      <c r="I364" s="415">
        <f>E364+'2016'!E259+'2017'!E272+'2018'!E287</f>
        <v>40000</v>
      </c>
      <c r="J364" s="415">
        <f>F364+'2016'!F259+'2017'!F272+'2018'!F287</f>
        <v>39925.83</v>
      </c>
      <c r="K364" s="416">
        <f t="shared" si="41"/>
        <v>99.814575000000005</v>
      </c>
      <c r="L364" s="417"/>
      <c r="M364" s="447"/>
    </row>
    <row r="365" spans="1:13" s="155" customFormat="1" ht="45" x14ac:dyDescent="0.25">
      <c r="A365" s="492">
        <v>101</v>
      </c>
      <c r="B365" s="384" t="s">
        <v>391</v>
      </c>
      <c r="C365" s="418" t="s">
        <v>197</v>
      </c>
      <c r="D365" s="490">
        <v>2016</v>
      </c>
      <c r="E365" s="415"/>
      <c r="F365" s="415"/>
      <c r="G365" s="416"/>
      <c r="H365" s="417"/>
      <c r="I365" s="415"/>
      <c r="J365" s="415"/>
      <c r="K365" s="416"/>
      <c r="L365" s="414">
        <v>100</v>
      </c>
      <c r="M365" s="447"/>
    </row>
    <row r="366" spans="1:13" s="155" customFormat="1" x14ac:dyDescent="0.25">
      <c r="A366" s="492"/>
      <c r="B366" s="387" t="s">
        <v>22</v>
      </c>
      <c r="C366" s="419"/>
      <c r="D366" s="388"/>
      <c r="E366" s="415"/>
      <c r="F366" s="415"/>
      <c r="G366" s="416"/>
      <c r="H366" s="417"/>
      <c r="I366" s="415"/>
      <c r="J366" s="415"/>
      <c r="K366" s="416"/>
      <c r="L366" s="417"/>
      <c r="M366" s="447"/>
    </row>
    <row r="367" spans="1:13" ht="105" x14ac:dyDescent="0.25">
      <c r="A367" s="492">
        <v>102</v>
      </c>
      <c r="B367" s="384" t="s">
        <v>200</v>
      </c>
      <c r="C367" s="418" t="s">
        <v>197</v>
      </c>
      <c r="D367" s="262" t="s">
        <v>16</v>
      </c>
      <c r="E367" s="412">
        <f>E368</f>
        <v>5000</v>
      </c>
      <c r="F367" s="412">
        <f>F368</f>
        <v>3756.54</v>
      </c>
      <c r="G367" s="413">
        <f t="shared" si="42"/>
        <v>75.130799999999994</v>
      </c>
      <c r="H367" s="414">
        <v>100</v>
      </c>
      <c r="I367" s="412">
        <f>I368</f>
        <v>55000</v>
      </c>
      <c r="J367" s="412">
        <f>J368</f>
        <v>42746.600000000006</v>
      </c>
      <c r="K367" s="413">
        <f t="shared" si="41"/>
        <v>77.721090909090918</v>
      </c>
      <c r="L367" s="414">
        <v>100</v>
      </c>
      <c r="M367" s="445"/>
    </row>
    <row r="368" spans="1:13" s="155" customFormat="1" x14ac:dyDescent="0.25">
      <c r="A368" s="492"/>
      <c r="B368" s="387" t="s">
        <v>22</v>
      </c>
      <c r="C368" s="419"/>
      <c r="D368" s="388"/>
      <c r="E368" s="415">
        <v>5000</v>
      </c>
      <c r="F368" s="415">
        <v>3756.54</v>
      </c>
      <c r="G368" s="416">
        <f t="shared" si="42"/>
        <v>75.130799999999994</v>
      </c>
      <c r="H368" s="417"/>
      <c r="I368" s="415">
        <f>E368+'2016'!E262+'2017'!E274+'2018'!E289</f>
        <v>55000</v>
      </c>
      <c r="J368" s="415">
        <f>F368+'2016'!F262+'2017'!F274+'2018'!F289</f>
        <v>42746.600000000006</v>
      </c>
      <c r="K368" s="416">
        <f t="shared" si="41"/>
        <v>77.721090909090918</v>
      </c>
      <c r="L368" s="417"/>
      <c r="M368" s="429"/>
    </row>
    <row r="369" spans="1:13" s="155" customFormat="1" ht="75" x14ac:dyDescent="0.25">
      <c r="A369" s="492">
        <v>103</v>
      </c>
      <c r="B369" s="384" t="s">
        <v>191</v>
      </c>
      <c r="C369" s="418" t="s">
        <v>197</v>
      </c>
      <c r="D369" s="490" t="s">
        <v>415</v>
      </c>
      <c r="E369" s="415"/>
      <c r="F369" s="415"/>
      <c r="G369" s="416"/>
      <c r="H369" s="417"/>
      <c r="I369" s="412">
        <f>I370</f>
        <v>7000</v>
      </c>
      <c r="J369" s="412">
        <f>J370</f>
        <v>6755.15</v>
      </c>
      <c r="K369" s="413">
        <f t="shared" si="41"/>
        <v>96.502142857142843</v>
      </c>
      <c r="L369" s="414">
        <v>100</v>
      </c>
      <c r="M369" s="429"/>
    </row>
    <row r="370" spans="1:13" s="155" customFormat="1" x14ac:dyDescent="0.25">
      <c r="A370" s="492"/>
      <c r="B370" s="387" t="s">
        <v>22</v>
      </c>
      <c r="C370" s="419"/>
      <c r="D370" s="388"/>
      <c r="E370" s="415"/>
      <c r="F370" s="415"/>
      <c r="G370" s="416"/>
      <c r="H370" s="417"/>
      <c r="I370" s="415">
        <f>'2016'!E264+'2017'!E276</f>
        <v>7000</v>
      </c>
      <c r="J370" s="415">
        <f>'2016'!F264+'2017'!F276</f>
        <v>6755.15</v>
      </c>
      <c r="K370" s="416">
        <f t="shared" si="41"/>
        <v>96.502142857142843</v>
      </c>
      <c r="L370" s="417"/>
      <c r="M370" s="429"/>
    </row>
    <row r="371" spans="1:13" ht="90" x14ac:dyDescent="0.25">
      <c r="A371" s="492">
        <v>104</v>
      </c>
      <c r="B371" s="384" t="s">
        <v>192</v>
      </c>
      <c r="C371" s="418" t="s">
        <v>197</v>
      </c>
      <c r="D371" s="262" t="s">
        <v>175</v>
      </c>
      <c r="E371" s="412"/>
      <c r="F371" s="412"/>
      <c r="G371" s="413"/>
      <c r="H371" s="414"/>
      <c r="I371" s="412">
        <f>I372</f>
        <v>50000</v>
      </c>
      <c r="J371" s="412">
        <f>J372</f>
        <v>49964.09</v>
      </c>
      <c r="K371" s="413">
        <f t="shared" si="41"/>
        <v>99.928179999999983</v>
      </c>
      <c r="L371" s="414">
        <v>100</v>
      </c>
      <c r="M371" s="384"/>
    </row>
    <row r="372" spans="1:13" s="155" customFormat="1" x14ac:dyDescent="0.25">
      <c r="A372" s="492"/>
      <c r="B372" s="387" t="s">
        <v>22</v>
      </c>
      <c r="C372" s="419"/>
      <c r="D372" s="388"/>
      <c r="E372" s="415"/>
      <c r="F372" s="415"/>
      <c r="G372" s="416"/>
      <c r="H372" s="417"/>
      <c r="I372" s="415">
        <f>E372+'2016'!E266+'2017'!E278+'2018'!E291</f>
        <v>50000</v>
      </c>
      <c r="J372" s="415">
        <f>F372+'2016'!F266+'2017'!F278+'2018'!F291</f>
        <v>49964.09</v>
      </c>
      <c r="K372" s="416">
        <f t="shared" si="41"/>
        <v>99.928179999999983</v>
      </c>
      <c r="L372" s="417"/>
      <c r="M372" s="429"/>
    </row>
    <row r="373" spans="1:13" s="155" customFormat="1" ht="75" x14ac:dyDescent="0.25">
      <c r="A373" s="492">
        <v>105</v>
      </c>
      <c r="B373" s="384" t="s">
        <v>194</v>
      </c>
      <c r="C373" s="418" t="s">
        <v>197</v>
      </c>
      <c r="D373" s="490" t="s">
        <v>415</v>
      </c>
      <c r="E373" s="415"/>
      <c r="F373" s="415"/>
      <c r="G373" s="416"/>
      <c r="H373" s="417"/>
      <c r="I373" s="412">
        <f>I374</f>
        <v>40000</v>
      </c>
      <c r="J373" s="412">
        <f>J374</f>
        <v>34580</v>
      </c>
      <c r="K373" s="413">
        <f t="shared" si="41"/>
        <v>86.45</v>
      </c>
      <c r="L373" s="414">
        <v>100</v>
      </c>
      <c r="M373" s="429"/>
    </row>
    <row r="374" spans="1:13" s="155" customFormat="1" x14ac:dyDescent="0.25">
      <c r="A374" s="492"/>
      <c r="B374" s="387" t="s">
        <v>22</v>
      </c>
      <c r="C374" s="419"/>
      <c r="D374" s="388"/>
      <c r="E374" s="415"/>
      <c r="F374" s="415"/>
      <c r="G374" s="416"/>
      <c r="H374" s="417"/>
      <c r="I374" s="415">
        <f>'2016'!E268+'2017'!E280</f>
        <v>40000</v>
      </c>
      <c r="J374" s="415">
        <f>'2016'!F268+'2017'!F280</f>
        <v>34580</v>
      </c>
      <c r="K374" s="416">
        <f t="shared" si="41"/>
        <v>86.45</v>
      </c>
      <c r="L374" s="417"/>
      <c r="M374" s="429"/>
    </row>
    <row r="375" spans="1:13" ht="45" x14ac:dyDescent="0.25">
      <c r="A375" s="492">
        <v>106</v>
      </c>
      <c r="B375" s="384" t="s">
        <v>195</v>
      </c>
      <c r="C375" s="418" t="s">
        <v>197</v>
      </c>
      <c r="D375" s="262" t="s">
        <v>16</v>
      </c>
      <c r="E375" s="412"/>
      <c r="F375" s="412"/>
      <c r="G375" s="413"/>
      <c r="H375" s="414"/>
      <c r="I375" s="412">
        <f>I376</f>
        <v>15000</v>
      </c>
      <c r="J375" s="412">
        <f>J376</f>
        <v>12235.96</v>
      </c>
      <c r="K375" s="413">
        <f t="shared" si="41"/>
        <v>81.573066666666662</v>
      </c>
      <c r="L375" s="414">
        <v>100</v>
      </c>
      <c r="M375" s="384"/>
    </row>
    <row r="376" spans="1:13" s="155" customFormat="1" x14ac:dyDescent="0.25">
      <c r="A376" s="492"/>
      <c r="B376" s="387" t="s">
        <v>22</v>
      </c>
      <c r="C376" s="419"/>
      <c r="D376" s="388"/>
      <c r="E376" s="415"/>
      <c r="F376" s="415"/>
      <c r="G376" s="416"/>
      <c r="H376" s="417"/>
      <c r="I376" s="415">
        <f>E376+'2016'!E270+'2017'!E282+'2018'!E293</f>
        <v>15000</v>
      </c>
      <c r="J376" s="415">
        <f>F376+'2016'!F270+'2017'!F282+'2018'!F293</f>
        <v>12235.96</v>
      </c>
      <c r="K376" s="416">
        <f t="shared" si="41"/>
        <v>81.573066666666662</v>
      </c>
      <c r="L376" s="417"/>
      <c r="M376" s="429"/>
    </row>
    <row r="377" spans="1:13" s="155" customFormat="1" ht="75" x14ac:dyDescent="0.25">
      <c r="A377" s="492">
        <v>107</v>
      </c>
      <c r="B377" s="384" t="s">
        <v>291</v>
      </c>
      <c r="C377" s="418" t="s">
        <v>197</v>
      </c>
      <c r="D377" s="262" t="s">
        <v>292</v>
      </c>
      <c r="E377" s="412"/>
      <c r="F377" s="412"/>
      <c r="G377" s="413"/>
      <c r="H377" s="414"/>
      <c r="I377" s="412">
        <f>I378</f>
        <v>12000</v>
      </c>
      <c r="J377" s="412">
        <f>J378</f>
        <v>14990.71</v>
      </c>
      <c r="K377" s="413">
        <f t="shared" si="41"/>
        <v>124.92258333333332</v>
      </c>
      <c r="L377" s="414">
        <v>100</v>
      </c>
      <c r="M377" s="429"/>
    </row>
    <row r="378" spans="1:13" s="155" customFormat="1" x14ac:dyDescent="0.25">
      <c r="A378" s="492"/>
      <c r="B378" s="387" t="s">
        <v>22</v>
      </c>
      <c r="C378" s="419"/>
      <c r="D378" s="388"/>
      <c r="E378" s="415"/>
      <c r="F378" s="415"/>
      <c r="G378" s="416"/>
      <c r="H378" s="417"/>
      <c r="I378" s="415">
        <f>'2017'!E284+'2018'!E295</f>
        <v>12000</v>
      </c>
      <c r="J378" s="415">
        <f>'2017'!F284+'2018'!F295</f>
        <v>14990.71</v>
      </c>
      <c r="K378" s="416">
        <f t="shared" si="41"/>
        <v>124.92258333333332</v>
      </c>
      <c r="L378" s="417"/>
      <c r="M378" s="429"/>
    </row>
    <row r="379" spans="1:13" s="155" customFormat="1" ht="90" x14ac:dyDescent="0.25">
      <c r="A379" s="492">
        <v>108</v>
      </c>
      <c r="B379" s="384" t="s">
        <v>187</v>
      </c>
      <c r="C379" s="418" t="s">
        <v>21</v>
      </c>
      <c r="D379" s="490" t="s">
        <v>649</v>
      </c>
      <c r="E379" s="412">
        <f>E380</f>
        <v>11910</v>
      </c>
      <c r="F379" s="412">
        <f>F380</f>
        <v>11910</v>
      </c>
      <c r="G379" s="413">
        <f t="shared" ref="G379:G384" si="43">F379/E379*100</f>
        <v>100</v>
      </c>
      <c r="H379" s="414">
        <v>100</v>
      </c>
      <c r="I379" s="412">
        <f>I380</f>
        <v>15910</v>
      </c>
      <c r="J379" s="412">
        <f>J380</f>
        <v>15910</v>
      </c>
      <c r="K379" s="413">
        <f t="shared" si="41"/>
        <v>100</v>
      </c>
      <c r="L379" s="414">
        <v>100</v>
      </c>
      <c r="M379" s="429"/>
    </row>
    <row r="380" spans="1:13" s="155" customFormat="1" ht="15.75" x14ac:dyDescent="0.25">
      <c r="A380" s="492"/>
      <c r="B380" s="387" t="s">
        <v>22</v>
      </c>
      <c r="C380" s="419"/>
      <c r="D380" s="48"/>
      <c r="E380" s="415">
        <v>11910</v>
      </c>
      <c r="F380" s="415">
        <v>11910</v>
      </c>
      <c r="G380" s="416">
        <f t="shared" si="43"/>
        <v>100</v>
      </c>
      <c r="H380" s="417"/>
      <c r="I380" s="415">
        <f>E380+'2016'!E272</f>
        <v>15910</v>
      </c>
      <c r="J380" s="415">
        <f>F380+'2016'!F272</f>
        <v>15910</v>
      </c>
      <c r="K380" s="416">
        <f t="shared" si="41"/>
        <v>100</v>
      </c>
      <c r="L380" s="417"/>
      <c r="M380" s="429"/>
    </row>
    <row r="381" spans="1:13" s="155" customFormat="1" ht="105" x14ac:dyDescent="0.25">
      <c r="A381" s="492">
        <v>109</v>
      </c>
      <c r="B381" s="384" t="s">
        <v>188</v>
      </c>
      <c r="C381" s="418" t="s">
        <v>21</v>
      </c>
      <c r="D381" s="490" t="s">
        <v>649</v>
      </c>
      <c r="E381" s="412">
        <f>E382</f>
        <v>15170.2</v>
      </c>
      <c r="F381" s="412">
        <f>F382</f>
        <v>15170</v>
      </c>
      <c r="G381" s="413">
        <f t="shared" si="43"/>
        <v>99.998681625819032</v>
      </c>
      <c r="H381" s="414">
        <v>100</v>
      </c>
      <c r="I381" s="412">
        <f>I382</f>
        <v>20170.2</v>
      </c>
      <c r="J381" s="412">
        <f>J382</f>
        <v>20170</v>
      </c>
      <c r="K381" s="413">
        <f t="shared" si="41"/>
        <v>99.999008438190998</v>
      </c>
      <c r="L381" s="414">
        <v>100</v>
      </c>
      <c r="M381" s="429"/>
    </row>
    <row r="382" spans="1:13" s="155" customFormat="1" x14ac:dyDescent="0.25">
      <c r="A382" s="492"/>
      <c r="B382" s="387" t="s">
        <v>22</v>
      </c>
      <c r="C382" s="419"/>
      <c r="D382" s="388"/>
      <c r="E382" s="415">
        <v>15170.2</v>
      </c>
      <c r="F382" s="415">
        <v>15170</v>
      </c>
      <c r="G382" s="416">
        <f t="shared" si="43"/>
        <v>99.998681625819032</v>
      </c>
      <c r="H382" s="417"/>
      <c r="I382" s="415">
        <f>E382+'2016'!E274</f>
        <v>20170.2</v>
      </c>
      <c r="J382" s="415">
        <f>F382+'2016'!F274</f>
        <v>20170</v>
      </c>
      <c r="K382" s="416">
        <f t="shared" si="41"/>
        <v>99.999008438190998</v>
      </c>
      <c r="L382" s="417"/>
      <c r="M382" s="429"/>
    </row>
    <row r="383" spans="1:13" s="155" customFormat="1" ht="74.25" customHeight="1" x14ac:dyDescent="0.25">
      <c r="A383" s="492">
        <v>110</v>
      </c>
      <c r="B383" s="384" t="s">
        <v>201</v>
      </c>
      <c r="C383" s="418" t="s">
        <v>21</v>
      </c>
      <c r="D383" s="490" t="s">
        <v>649</v>
      </c>
      <c r="E383" s="412">
        <f>E384</f>
        <v>15000</v>
      </c>
      <c r="F383" s="412">
        <f>F384</f>
        <v>14972.8</v>
      </c>
      <c r="G383" s="413">
        <f t="shared" si="43"/>
        <v>99.818666666666672</v>
      </c>
      <c r="H383" s="414">
        <v>100</v>
      </c>
      <c r="I383" s="412">
        <f>I384</f>
        <v>18000</v>
      </c>
      <c r="J383" s="412">
        <f>J384</f>
        <v>17972.8</v>
      </c>
      <c r="K383" s="413">
        <f t="shared" si="41"/>
        <v>99.848888888888894</v>
      </c>
      <c r="L383" s="414">
        <v>100</v>
      </c>
      <c r="M383" s="429"/>
    </row>
    <row r="384" spans="1:13" s="155" customFormat="1" x14ac:dyDescent="0.25">
      <c r="A384" s="492"/>
      <c r="B384" s="387" t="s">
        <v>22</v>
      </c>
      <c r="C384" s="419"/>
      <c r="D384" s="388"/>
      <c r="E384" s="415">
        <v>15000</v>
      </c>
      <c r="F384" s="415">
        <v>14972.8</v>
      </c>
      <c r="G384" s="416">
        <f t="shared" si="43"/>
        <v>99.818666666666672</v>
      </c>
      <c r="H384" s="417"/>
      <c r="I384" s="415">
        <f>E384+'2016'!E276</f>
        <v>18000</v>
      </c>
      <c r="J384" s="415">
        <f>F384+'2016'!F276</f>
        <v>17972.8</v>
      </c>
      <c r="K384" s="416">
        <f t="shared" si="41"/>
        <v>99.848888888888894</v>
      </c>
      <c r="L384" s="417"/>
      <c r="M384" s="429"/>
    </row>
    <row r="385" spans="1:13" s="155" customFormat="1" ht="30" x14ac:dyDescent="0.25">
      <c r="A385" s="492">
        <v>111</v>
      </c>
      <c r="B385" s="384" t="s">
        <v>650</v>
      </c>
      <c r="C385" s="419"/>
      <c r="D385" s="388"/>
      <c r="E385" s="415"/>
      <c r="F385" s="415"/>
      <c r="G385" s="416"/>
      <c r="H385" s="417"/>
      <c r="I385" s="415"/>
      <c r="J385" s="415"/>
      <c r="K385" s="416"/>
      <c r="L385" s="414">
        <v>100</v>
      </c>
      <c r="M385" s="429"/>
    </row>
    <row r="386" spans="1:13" ht="90" x14ac:dyDescent="0.25">
      <c r="A386" s="492">
        <v>112</v>
      </c>
      <c r="B386" s="384" t="s">
        <v>202</v>
      </c>
      <c r="C386" s="418" t="s">
        <v>21</v>
      </c>
      <c r="D386" s="262" t="s">
        <v>651</v>
      </c>
      <c r="E386" s="412"/>
      <c r="F386" s="412"/>
      <c r="G386" s="413"/>
      <c r="H386" s="414"/>
      <c r="I386" s="412">
        <v>3000</v>
      </c>
      <c r="J386" s="412">
        <v>2970</v>
      </c>
      <c r="K386" s="413">
        <f t="shared" ref="K386:K449" si="44">J386/I386*100</f>
        <v>99</v>
      </c>
      <c r="L386" s="414">
        <v>100</v>
      </c>
      <c r="M386" s="398"/>
    </row>
    <row r="387" spans="1:13" s="155" customFormat="1" x14ac:dyDescent="0.25">
      <c r="A387" s="492"/>
      <c r="B387" s="387" t="s">
        <v>22</v>
      </c>
      <c r="C387" s="419"/>
      <c r="D387" s="388"/>
      <c r="E387" s="415"/>
      <c r="F387" s="415"/>
      <c r="G387" s="413"/>
      <c r="H387" s="417"/>
      <c r="I387" s="415">
        <f>'2018'!E297</f>
        <v>3000</v>
      </c>
      <c r="J387" s="415">
        <f>'2018'!F297</f>
        <v>2970</v>
      </c>
      <c r="K387" s="413">
        <f t="shared" si="44"/>
        <v>99</v>
      </c>
      <c r="L387" s="417"/>
      <c r="M387" s="429"/>
    </row>
    <row r="388" spans="1:13" s="155" customFormat="1" ht="75" x14ac:dyDescent="0.25">
      <c r="A388" s="492">
        <v>113</v>
      </c>
      <c r="B388" s="384" t="s">
        <v>191</v>
      </c>
      <c r="C388" s="418" t="s">
        <v>21</v>
      </c>
      <c r="D388" s="490" t="s">
        <v>589</v>
      </c>
      <c r="E388" s="415"/>
      <c r="F388" s="415"/>
      <c r="G388" s="413"/>
      <c r="H388" s="417"/>
      <c r="I388" s="412">
        <f>I389</f>
        <v>2000</v>
      </c>
      <c r="J388" s="412">
        <f>J389</f>
        <v>2000</v>
      </c>
      <c r="K388" s="413">
        <f t="shared" si="44"/>
        <v>100</v>
      </c>
      <c r="L388" s="414">
        <v>100</v>
      </c>
      <c r="M388" s="429"/>
    </row>
    <row r="389" spans="1:13" s="155" customFormat="1" x14ac:dyDescent="0.25">
      <c r="A389" s="492"/>
      <c r="B389" s="387" t="s">
        <v>22</v>
      </c>
      <c r="C389" s="419"/>
      <c r="D389" s="388"/>
      <c r="E389" s="415"/>
      <c r="F389" s="415"/>
      <c r="G389" s="413"/>
      <c r="H389" s="417"/>
      <c r="I389" s="415">
        <f>'2016'!E279</f>
        <v>2000</v>
      </c>
      <c r="J389" s="415">
        <f>'2016'!F279</f>
        <v>2000</v>
      </c>
      <c r="K389" s="416">
        <f t="shared" si="44"/>
        <v>100</v>
      </c>
      <c r="L389" s="417"/>
      <c r="M389" s="429"/>
    </row>
    <row r="390" spans="1:13" s="155" customFormat="1" ht="90" x14ac:dyDescent="0.25">
      <c r="A390" s="492">
        <v>114</v>
      </c>
      <c r="B390" s="384" t="s">
        <v>192</v>
      </c>
      <c r="C390" s="418" t="s">
        <v>21</v>
      </c>
      <c r="D390" s="490" t="s">
        <v>649</v>
      </c>
      <c r="E390" s="412">
        <f>E391</f>
        <v>13500</v>
      </c>
      <c r="F390" s="412">
        <f>F391</f>
        <v>13458.63</v>
      </c>
      <c r="G390" s="413">
        <f t="shared" ref="G390:G393" si="45">F390/E390*100</f>
        <v>99.693555555555548</v>
      </c>
      <c r="H390" s="414">
        <v>100</v>
      </c>
      <c r="I390" s="412">
        <f>I391</f>
        <v>33500</v>
      </c>
      <c r="J390" s="412">
        <f>J391</f>
        <v>33458.629999999997</v>
      </c>
      <c r="K390" s="413">
        <f t="shared" si="44"/>
        <v>99.876507462686561</v>
      </c>
      <c r="L390" s="414">
        <v>100</v>
      </c>
      <c r="M390" s="429"/>
    </row>
    <row r="391" spans="1:13" s="155" customFormat="1" x14ac:dyDescent="0.25">
      <c r="A391" s="492"/>
      <c r="B391" s="387" t="s">
        <v>22</v>
      </c>
      <c r="C391" s="419"/>
      <c r="D391" s="388"/>
      <c r="E391" s="415">
        <v>13500</v>
      </c>
      <c r="F391" s="415">
        <v>13458.63</v>
      </c>
      <c r="G391" s="416">
        <f t="shared" si="45"/>
        <v>99.693555555555548</v>
      </c>
      <c r="H391" s="417"/>
      <c r="I391" s="415">
        <f>E391+'2016'!E281</f>
        <v>33500</v>
      </c>
      <c r="J391" s="415">
        <f>F391+'2016'!F281</f>
        <v>33458.629999999997</v>
      </c>
      <c r="K391" s="416">
        <f t="shared" si="44"/>
        <v>99.876507462686561</v>
      </c>
      <c r="L391" s="417"/>
      <c r="M391" s="429"/>
    </row>
    <row r="392" spans="1:13" s="155" customFormat="1" ht="75" x14ac:dyDescent="0.25">
      <c r="A392" s="492">
        <v>115</v>
      </c>
      <c r="B392" s="384" t="s">
        <v>194</v>
      </c>
      <c r="C392" s="418" t="s">
        <v>21</v>
      </c>
      <c r="D392" s="490" t="s">
        <v>649</v>
      </c>
      <c r="E392" s="412">
        <f>E393</f>
        <v>3000</v>
      </c>
      <c r="F392" s="412">
        <f>F393</f>
        <v>3000</v>
      </c>
      <c r="G392" s="413">
        <f t="shared" si="45"/>
        <v>100</v>
      </c>
      <c r="H392" s="414">
        <v>100</v>
      </c>
      <c r="I392" s="412">
        <f>I393</f>
        <v>23000</v>
      </c>
      <c r="J392" s="412">
        <f>J393</f>
        <v>21360</v>
      </c>
      <c r="K392" s="413">
        <f t="shared" si="44"/>
        <v>92.869565217391298</v>
      </c>
      <c r="L392" s="414">
        <v>100</v>
      </c>
      <c r="M392" s="429"/>
    </row>
    <row r="393" spans="1:13" s="155" customFormat="1" x14ac:dyDescent="0.25">
      <c r="A393" s="492"/>
      <c r="B393" s="387" t="s">
        <v>22</v>
      </c>
      <c r="C393" s="419"/>
      <c r="D393" s="388"/>
      <c r="E393" s="415">
        <v>3000</v>
      </c>
      <c r="F393" s="415">
        <v>3000</v>
      </c>
      <c r="G393" s="416">
        <f t="shared" si="45"/>
        <v>100</v>
      </c>
      <c r="H393" s="417"/>
      <c r="I393" s="415">
        <f>E393+'2016'!E283</f>
        <v>23000</v>
      </c>
      <c r="J393" s="415">
        <f>F393+'2016'!F283</f>
        <v>21360</v>
      </c>
      <c r="K393" s="416">
        <f t="shared" si="44"/>
        <v>92.869565217391298</v>
      </c>
      <c r="L393" s="417"/>
      <c r="M393" s="429"/>
    </row>
    <row r="394" spans="1:13" s="155" customFormat="1" ht="45" x14ac:dyDescent="0.25">
      <c r="A394" s="492">
        <v>116</v>
      </c>
      <c r="B394" s="384" t="s">
        <v>195</v>
      </c>
      <c r="C394" s="418" t="s">
        <v>21</v>
      </c>
      <c r="D394" s="490" t="s">
        <v>589</v>
      </c>
      <c r="E394" s="415"/>
      <c r="F394" s="415"/>
      <c r="G394" s="413"/>
      <c r="H394" s="417"/>
      <c r="I394" s="412">
        <f>I395</f>
        <v>5000</v>
      </c>
      <c r="J394" s="412">
        <f>J395</f>
        <v>5000</v>
      </c>
      <c r="K394" s="413">
        <f t="shared" si="44"/>
        <v>100</v>
      </c>
      <c r="L394" s="414">
        <v>100</v>
      </c>
      <c r="M394" s="429"/>
    </row>
    <row r="395" spans="1:13" s="155" customFormat="1" x14ac:dyDescent="0.25">
      <c r="A395" s="492"/>
      <c r="B395" s="387" t="s">
        <v>22</v>
      </c>
      <c r="C395" s="419"/>
      <c r="D395" s="388"/>
      <c r="E395" s="415"/>
      <c r="F395" s="415"/>
      <c r="G395" s="413"/>
      <c r="H395" s="417"/>
      <c r="I395" s="415">
        <f>'2016'!E285</f>
        <v>5000</v>
      </c>
      <c r="J395" s="415">
        <f>'2016'!F285</f>
        <v>5000</v>
      </c>
      <c r="K395" s="416">
        <f t="shared" si="44"/>
        <v>100</v>
      </c>
      <c r="L395" s="417"/>
      <c r="M395" s="429"/>
    </row>
    <row r="396" spans="1:13" s="155" customFormat="1" ht="79.5" customHeight="1" x14ac:dyDescent="0.25">
      <c r="A396" s="492">
        <v>117</v>
      </c>
      <c r="B396" s="384" t="s">
        <v>203</v>
      </c>
      <c r="C396" s="418" t="s">
        <v>21</v>
      </c>
      <c r="D396" s="490" t="s">
        <v>589</v>
      </c>
      <c r="E396" s="415"/>
      <c r="F396" s="415"/>
      <c r="G396" s="413"/>
      <c r="H396" s="417"/>
      <c r="I396" s="412">
        <f>I397</f>
        <v>3000</v>
      </c>
      <c r="J396" s="412">
        <f>J397</f>
        <v>3000</v>
      </c>
      <c r="K396" s="413">
        <f t="shared" si="44"/>
        <v>100</v>
      </c>
      <c r="L396" s="414">
        <v>100</v>
      </c>
      <c r="M396" s="429"/>
    </row>
    <row r="397" spans="1:13" s="155" customFormat="1" x14ac:dyDescent="0.25">
      <c r="A397" s="492"/>
      <c r="B397" s="387" t="s">
        <v>22</v>
      </c>
      <c r="C397" s="419"/>
      <c r="D397" s="388"/>
      <c r="E397" s="415"/>
      <c r="F397" s="415"/>
      <c r="G397" s="413"/>
      <c r="H397" s="417"/>
      <c r="I397" s="415">
        <f>'2016'!E287</f>
        <v>3000</v>
      </c>
      <c r="J397" s="415">
        <f>'2016'!F287</f>
        <v>3000</v>
      </c>
      <c r="K397" s="416">
        <f t="shared" si="44"/>
        <v>100</v>
      </c>
      <c r="L397" s="417"/>
      <c r="M397" s="429"/>
    </row>
    <row r="398" spans="1:13" s="155" customFormat="1" ht="120" x14ac:dyDescent="0.25">
      <c r="A398" s="492">
        <v>118</v>
      </c>
      <c r="B398" s="384" t="s">
        <v>544</v>
      </c>
      <c r="C398" s="418" t="s">
        <v>21</v>
      </c>
      <c r="D398" s="490" t="s">
        <v>652</v>
      </c>
      <c r="E398" s="415"/>
      <c r="F398" s="415"/>
      <c r="G398" s="413"/>
      <c r="H398" s="417"/>
      <c r="I398" s="412">
        <f>I399</f>
        <v>130000</v>
      </c>
      <c r="J398" s="412">
        <f>J399</f>
        <v>119167.66</v>
      </c>
      <c r="K398" s="413">
        <f t="shared" si="44"/>
        <v>91.667430769230776</v>
      </c>
      <c r="L398" s="414">
        <v>100</v>
      </c>
      <c r="M398" s="429"/>
    </row>
    <row r="399" spans="1:13" s="155" customFormat="1" x14ac:dyDescent="0.25">
      <c r="A399" s="492"/>
      <c r="B399" s="387" t="s">
        <v>22</v>
      </c>
      <c r="C399" s="419"/>
      <c r="D399" s="388"/>
      <c r="E399" s="415"/>
      <c r="F399" s="415"/>
      <c r="G399" s="413"/>
      <c r="H399" s="417"/>
      <c r="I399" s="415">
        <f>'2017'!E286</f>
        <v>130000</v>
      </c>
      <c r="J399" s="415">
        <f>'2017'!F286</f>
        <v>119167.66</v>
      </c>
      <c r="K399" s="416">
        <f t="shared" si="44"/>
        <v>91.667430769230776</v>
      </c>
      <c r="L399" s="417"/>
      <c r="M399" s="429"/>
    </row>
    <row r="400" spans="1:13" s="155" customFormat="1" ht="90" x14ac:dyDescent="0.25">
      <c r="A400" s="492">
        <v>119</v>
      </c>
      <c r="B400" s="384" t="s">
        <v>187</v>
      </c>
      <c r="C400" s="418" t="s">
        <v>204</v>
      </c>
      <c r="D400" s="490" t="s">
        <v>653</v>
      </c>
      <c r="E400" s="412">
        <f>E401</f>
        <v>32000</v>
      </c>
      <c r="F400" s="412">
        <f>F401</f>
        <v>31800</v>
      </c>
      <c r="G400" s="413">
        <f t="shared" si="42"/>
        <v>99.375</v>
      </c>
      <c r="H400" s="414">
        <v>100</v>
      </c>
      <c r="I400" s="412">
        <f>I401</f>
        <v>46500</v>
      </c>
      <c r="J400" s="412">
        <f>J401</f>
        <v>31800</v>
      </c>
      <c r="K400" s="413">
        <f t="shared" si="44"/>
        <v>68.387096774193552</v>
      </c>
      <c r="L400" s="414">
        <v>80</v>
      </c>
      <c r="M400" s="384" t="s">
        <v>654</v>
      </c>
    </row>
    <row r="401" spans="1:13" s="155" customFormat="1" x14ac:dyDescent="0.25">
      <c r="A401" s="492"/>
      <c r="B401" s="387" t="s">
        <v>22</v>
      </c>
      <c r="C401" s="419"/>
      <c r="D401" s="388"/>
      <c r="E401" s="415">
        <v>32000</v>
      </c>
      <c r="F401" s="415">
        <v>31800</v>
      </c>
      <c r="G401" s="416">
        <f t="shared" si="42"/>
        <v>99.375</v>
      </c>
      <c r="H401" s="417"/>
      <c r="I401" s="415">
        <f>E401+'2016'!E290</f>
        <v>46500</v>
      </c>
      <c r="J401" s="415">
        <f>F401+'2016'!F290</f>
        <v>31800</v>
      </c>
      <c r="K401" s="416">
        <f t="shared" si="44"/>
        <v>68.387096774193552</v>
      </c>
      <c r="L401" s="417"/>
      <c r="M401" s="429"/>
    </row>
    <row r="402" spans="1:13" ht="105" x14ac:dyDescent="0.25">
      <c r="A402" s="492">
        <v>120</v>
      </c>
      <c r="B402" s="384" t="s">
        <v>188</v>
      </c>
      <c r="C402" s="418" t="s">
        <v>204</v>
      </c>
      <c r="D402" s="262" t="s">
        <v>293</v>
      </c>
      <c r="E402" s="412"/>
      <c r="F402" s="412"/>
      <c r="G402" s="413"/>
      <c r="H402" s="414"/>
      <c r="I402" s="412">
        <f>I403</f>
        <v>20000</v>
      </c>
      <c r="J402" s="412">
        <f>J403</f>
        <v>13980</v>
      </c>
      <c r="K402" s="413">
        <f t="shared" si="44"/>
        <v>69.899999999999991</v>
      </c>
      <c r="L402" s="414">
        <v>80</v>
      </c>
      <c r="M402" s="384" t="s">
        <v>654</v>
      </c>
    </row>
    <row r="403" spans="1:13" s="155" customFormat="1" x14ac:dyDescent="0.25">
      <c r="A403" s="492"/>
      <c r="B403" s="387" t="s">
        <v>22</v>
      </c>
      <c r="C403" s="419"/>
      <c r="D403" s="388"/>
      <c r="E403" s="415"/>
      <c r="F403" s="415"/>
      <c r="G403" s="416"/>
      <c r="H403" s="417"/>
      <c r="I403" s="415">
        <f>'2016'!E292+'2017'!E288+'2018'!E299</f>
        <v>20000</v>
      </c>
      <c r="J403" s="415">
        <f>'2016'!F292+'2017'!F288+'2018'!F299</f>
        <v>13980</v>
      </c>
      <c r="K403" s="416">
        <f t="shared" si="44"/>
        <v>69.899999999999991</v>
      </c>
      <c r="L403" s="417"/>
      <c r="M403" s="429"/>
    </row>
    <row r="404" spans="1:13" ht="60" x14ac:dyDescent="0.25">
      <c r="A404" s="492">
        <v>121</v>
      </c>
      <c r="B404" s="384" t="s">
        <v>205</v>
      </c>
      <c r="C404" s="418" t="s">
        <v>204</v>
      </c>
      <c r="D404" s="262" t="s">
        <v>57</v>
      </c>
      <c r="E404" s="412">
        <f>E405</f>
        <v>10000</v>
      </c>
      <c r="F404" s="412">
        <f>F405</f>
        <v>10000</v>
      </c>
      <c r="G404" s="413">
        <f t="shared" si="42"/>
        <v>100</v>
      </c>
      <c r="H404" s="414">
        <v>100</v>
      </c>
      <c r="I404" s="412">
        <f>I405</f>
        <v>40000</v>
      </c>
      <c r="J404" s="412">
        <f>J405</f>
        <v>29900</v>
      </c>
      <c r="K404" s="413">
        <f t="shared" si="44"/>
        <v>74.75</v>
      </c>
      <c r="L404" s="414">
        <v>80</v>
      </c>
      <c r="M404" s="384" t="s">
        <v>654</v>
      </c>
    </row>
    <row r="405" spans="1:13" s="155" customFormat="1" x14ac:dyDescent="0.25">
      <c r="A405" s="492"/>
      <c r="B405" s="387" t="s">
        <v>22</v>
      </c>
      <c r="C405" s="419"/>
      <c r="D405" s="388"/>
      <c r="E405" s="415">
        <v>10000</v>
      </c>
      <c r="F405" s="415">
        <v>10000</v>
      </c>
      <c r="G405" s="416">
        <f t="shared" si="42"/>
        <v>100</v>
      </c>
      <c r="H405" s="417"/>
      <c r="I405" s="415">
        <f>E405+'2016'!E294+'2017'!E290+'2018'!E301</f>
        <v>40000</v>
      </c>
      <c r="J405" s="415">
        <f>F405+'2016'!F294+'2017'!F290+'2018'!F301</f>
        <v>29900</v>
      </c>
      <c r="K405" s="416">
        <f t="shared" si="44"/>
        <v>74.75</v>
      </c>
      <c r="L405" s="417"/>
      <c r="M405" s="429"/>
    </row>
    <row r="406" spans="1:13" ht="81.75" customHeight="1" x14ac:dyDescent="0.25">
      <c r="A406" s="492">
        <v>122</v>
      </c>
      <c r="B406" s="384" t="s">
        <v>201</v>
      </c>
      <c r="C406" s="418" t="s">
        <v>204</v>
      </c>
      <c r="D406" s="262" t="s">
        <v>16</v>
      </c>
      <c r="E406" s="412">
        <f>E407</f>
        <v>10000</v>
      </c>
      <c r="F406" s="412">
        <f>F407</f>
        <v>9963.2000000000007</v>
      </c>
      <c r="G406" s="413">
        <f t="shared" si="42"/>
        <v>99.632000000000005</v>
      </c>
      <c r="H406" s="414">
        <v>100</v>
      </c>
      <c r="I406" s="412">
        <f>I407</f>
        <v>33000</v>
      </c>
      <c r="J406" s="412">
        <f>J407</f>
        <v>32560.89</v>
      </c>
      <c r="K406" s="413">
        <f t="shared" si="44"/>
        <v>98.669363636363641</v>
      </c>
      <c r="L406" s="414">
        <v>100</v>
      </c>
      <c r="M406" s="398"/>
    </row>
    <row r="407" spans="1:13" s="155" customFormat="1" x14ac:dyDescent="0.25">
      <c r="A407" s="492"/>
      <c r="B407" s="387" t="s">
        <v>22</v>
      </c>
      <c r="C407" s="419"/>
      <c r="D407" s="388"/>
      <c r="E407" s="415">
        <v>10000</v>
      </c>
      <c r="F407" s="415">
        <v>9963.2000000000007</v>
      </c>
      <c r="G407" s="416">
        <f t="shared" si="42"/>
        <v>99.632000000000005</v>
      </c>
      <c r="H407" s="417"/>
      <c r="I407" s="415">
        <f>E407+'2016'!E296+'2017'!E292+'2018'!E303</f>
        <v>33000</v>
      </c>
      <c r="J407" s="415">
        <f>F407+'2016'!F296+'2017'!F292+'2018'!F303</f>
        <v>32560.89</v>
      </c>
      <c r="K407" s="416">
        <f t="shared" si="44"/>
        <v>98.669363636363641</v>
      </c>
      <c r="L407" s="417"/>
      <c r="M407" s="429"/>
    </row>
    <row r="408" spans="1:13" ht="105" x14ac:dyDescent="0.25">
      <c r="A408" s="492">
        <v>123</v>
      </c>
      <c r="B408" s="384" t="s">
        <v>200</v>
      </c>
      <c r="C408" s="418" t="s">
        <v>204</v>
      </c>
      <c r="D408" s="262" t="s">
        <v>16</v>
      </c>
      <c r="E408" s="412">
        <f>E409</f>
        <v>5000</v>
      </c>
      <c r="F408" s="412">
        <f>F409</f>
        <v>5000</v>
      </c>
      <c r="G408" s="413">
        <f t="shared" si="42"/>
        <v>100</v>
      </c>
      <c r="H408" s="414">
        <v>100</v>
      </c>
      <c r="I408" s="412">
        <f>I409</f>
        <v>35000</v>
      </c>
      <c r="J408" s="412">
        <f>J409</f>
        <v>14918.029999999999</v>
      </c>
      <c r="K408" s="413">
        <f t="shared" si="44"/>
        <v>42.622942857142853</v>
      </c>
      <c r="L408" s="414">
        <v>80</v>
      </c>
      <c r="M408" s="384" t="s">
        <v>654</v>
      </c>
    </row>
    <row r="409" spans="1:13" s="155" customFormat="1" x14ac:dyDescent="0.25">
      <c r="A409" s="492"/>
      <c r="B409" s="387" t="s">
        <v>22</v>
      </c>
      <c r="C409" s="419"/>
      <c r="D409" s="388"/>
      <c r="E409" s="415">
        <v>5000</v>
      </c>
      <c r="F409" s="415">
        <v>5000</v>
      </c>
      <c r="G409" s="416">
        <f t="shared" si="42"/>
        <v>100</v>
      </c>
      <c r="H409" s="417"/>
      <c r="I409" s="415">
        <f>E409+'2016'!E298+'2017'!E294+'2018'!E305</f>
        <v>35000</v>
      </c>
      <c r="J409" s="415">
        <f>F409+'2016'!F298+'2017'!F294+'2018'!F305</f>
        <v>14918.029999999999</v>
      </c>
      <c r="K409" s="416">
        <f t="shared" si="44"/>
        <v>42.622942857142853</v>
      </c>
      <c r="L409" s="417"/>
      <c r="M409" s="429"/>
    </row>
    <row r="410" spans="1:13" s="155" customFormat="1" ht="60" x14ac:dyDescent="0.25">
      <c r="A410" s="492">
        <v>124</v>
      </c>
      <c r="B410" s="384" t="s">
        <v>294</v>
      </c>
      <c r="C410" s="418" t="s">
        <v>204</v>
      </c>
      <c r="D410" s="262" t="s">
        <v>280</v>
      </c>
      <c r="E410" s="412">
        <f>E411</f>
        <v>2000</v>
      </c>
      <c r="F410" s="412">
        <f>F411</f>
        <v>2000</v>
      </c>
      <c r="G410" s="413">
        <f t="shared" si="42"/>
        <v>100</v>
      </c>
      <c r="H410" s="414">
        <v>100</v>
      </c>
      <c r="I410" s="412">
        <f>I411</f>
        <v>6000</v>
      </c>
      <c r="J410" s="412">
        <f>J411</f>
        <v>6000</v>
      </c>
      <c r="K410" s="413">
        <f t="shared" si="44"/>
        <v>100</v>
      </c>
      <c r="L410" s="414">
        <v>100</v>
      </c>
      <c r="M410" s="429"/>
    </row>
    <row r="411" spans="1:13" s="155" customFormat="1" x14ac:dyDescent="0.25">
      <c r="A411" s="492"/>
      <c r="B411" s="387" t="s">
        <v>22</v>
      </c>
      <c r="C411" s="419"/>
      <c r="D411" s="388"/>
      <c r="E411" s="415">
        <v>2000</v>
      </c>
      <c r="F411" s="415">
        <v>2000</v>
      </c>
      <c r="G411" s="416">
        <f t="shared" si="42"/>
        <v>100</v>
      </c>
      <c r="H411" s="417"/>
      <c r="I411" s="415">
        <f>E411+'2017'!E296+'2018'!E307</f>
        <v>6000</v>
      </c>
      <c r="J411" s="415">
        <f>F411+'2017'!F296+'2018'!F307</f>
        <v>6000</v>
      </c>
      <c r="K411" s="416">
        <f t="shared" si="44"/>
        <v>100</v>
      </c>
      <c r="L411" s="417"/>
      <c r="M411" s="429"/>
    </row>
    <row r="412" spans="1:13" s="155" customFormat="1" ht="90" x14ac:dyDescent="0.25">
      <c r="A412" s="492">
        <v>125</v>
      </c>
      <c r="B412" s="384" t="s">
        <v>192</v>
      </c>
      <c r="C412" s="418" t="s">
        <v>204</v>
      </c>
      <c r="D412" s="490" t="s">
        <v>45</v>
      </c>
      <c r="E412" s="415"/>
      <c r="F412" s="415"/>
      <c r="G412" s="416"/>
      <c r="H412" s="417"/>
      <c r="I412" s="412">
        <f>I413</f>
        <v>40000</v>
      </c>
      <c r="J412" s="412">
        <f>J413</f>
        <v>32489.690000000002</v>
      </c>
      <c r="K412" s="413">
        <f t="shared" si="44"/>
        <v>81.224225000000004</v>
      </c>
      <c r="L412" s="414">
        <v>100</v>
      </c>
      <c r="M412" s="429"/>
    </row>
    <row r="413" spans="1:13" s="155" customFormat="1" x14ac:dyDescent="0.25">
      <c r="A413" s="492"/>
      <c r="B413" s="387" t="s">
        <v>22</v>
      </c>
      <c r="C413" s="419"/>
      <c r="D413" s="388"/>
      <c r="E413" s="415"/>
      <c r="F413" s="415"/>
      <c r="G413" s="416"/>
      <c r="H413" s="417"/>
      <c r="I413" s="415">
        <f>'2016'!E300+'2017'!E298</f>
        <v>40000</v>
      </c>
      <c r="J413" s="415">
        <f>'2016'!F300+'2017'!F298</f>
        <v>32489.690000000002</v>
      </c>
      <c r="K413" s="416">
        <f t="shared" si="44"/>
        <v>81.224225000000004</v>
      </c>
      <c r="L413" s="417"/>
      <c r="M413" s="429"/>
    </row>
    <row r="414" spans="1:13" s="155" customFormat="1" ht="75" x14ac:dyDescent="0.25">
      <c r="A414" s="492">
        <v>126</v>
      </c>
      <c r="B414" s="384" t="s">
        <v>403</v>
      </c>
      <c r="C414" s="418" t="s">
        <v>204</v>
      </c>
      <c r="D414" s="490">
        <v>2016</v>
      </c>
      <c r="E414" s="415"/>
      <c r="F414" s="415"/>
      <c r="G414" s="416"/>
      <c r="H414" s="417"/>
      <c r="I414" s="412">
        <f>I415</f>
        <v>15000</v>
      </c>
      <c r="J414" s="412">
        <f>J415</f>
        <v>85795.25</v>
      </c>
      <c r="K414" s="413">
        <f t="shared" si="44"/>
        <v>571.96833333333336</v>
      </c>
      <c r="L414" s="414">
        <v>100</v>
      </c>
      <c r="M414" s="429"/>
    </row>
    <row r="415" spans="1:13" s="155" customFormat="1" ht="19.5" customHeight="1" x14ac:dyDescent="0.25">
      <c r="A415" s="492"/>
      <c r="B415" s="387" t="s">
        <v>139</v>
      </c>
      <c r="C415" s="419"/>
      <c r="D415" s="388"/>
      <c r="E415" s="415"/>
      <c r="F415" s="415"/>
      <c r="G415" s="416"/>
      <c r="H415" s="417"/>
      <c r="I415" s="415">
        <f>'2016'!E302</f>
        <v>15000</v>
      </c>
      <c r="J415" s="415">
        <f>'2016'!F302</f>
        <v>85795.25</v>
      </c>
      <c r="K415" s="416">
        <f t="shared" si="44"/>
        <v>571.96833333333336</v>
      </c>
      <c r="L415" s="417"/>
      <c r="M415" s="429"/>
    </row>
    <row r="416" spans="1:13" ht="75" x14ac:dyDescent="0.25">
      <c r="A416" s="492">
        <v>127</v>
      </c>
      <c r="B416" s="384" t="s">
        <v>194</v>
      </c>
      <c r="C416" s="418" t="s">
        <v>204</v>
      </c>
      <c r="D416" s="262" t="s">
        <v>16</v>
      </c>
      <c r="E416" s="412">
        <f>E417</f>
        <v>10000</v>
      </c>
      <c r="F416" s="412">
        <f>F417</f>
        <v>6917.02</v>
      </c>
      <c r="G416" s="413">
        <f t="shared" si="42"/>
        <v>69.170200000000008</v>
      </c>
      <c r="H416" s="414">
        <v>100</v>
      </c>
      <c r="I416" s="412">
        <f>I417</f>
        <v>70000</v>
      </c>
      <c r="J416" s="412">
        <f>J417</f>
        <v>39061.82</v>
      </c>
      <c r="K416" s="413">
        <f t="shared" si="44"/>
        <v>55.802600000000005</v>
      </c>
      <c r="L416" s="414">
        <v>100</v>
      </c>
      <c r="M416" s="384"/>
    </row>
    <row r="417" spans="1:13" s="155" customFormat="1" x14ac:dyDescent="0.25">
      <c r="A417" s="492"/>
      <c r="B417" s="387" t="s">
        <v>22</v>
      </c>
      <c r="C417" s="419"/>
      <c r="D417" s="388"/>
      <c r="E417" s="415">
        <v>10000</v>
      </c>
      <c r="F417" s="415">
        <v>6917.02</v>
      </c>
      <c r="G417" s="416">
        <f t="shared" si="42"/>
        <v>69.170200000000008</v>
      </c>
      <c r="H417" s="417"/>
      <c r="I417" s="415">
        <f>E417+'2016'!E304+'2017'!E300+'2018'!E309</f>
        <v>70000</v>
      </c>
      <c r="J417" s="415">
        <f>F417+'2016'!F304+'2017'!F300+'2018'!F309</f>
        <v>39061.82</v>
      </c>
      <c r="K417" s="416">
        <f t="shared" si="44"/>
        <v>55.802600000000005</v>
      </c>
      <c r="L417" s="417"/>
      <c r="M417" s="429"/>
    </row>
    <row r="418" spans="1:13" ht="75" x14ac:dyDescent="0.25">
      <c r="A418" s="492">
        <v>128</v>
      </c>
      <c r="B418" s="384" t="s">
        <v>203</v>
      </c>
      <c r="C418" s="418" t="s">
        <v>204</v>
      </c>
      <c r="D418" s="262" t="s">
        <v>175</v>
      </c>
      <c r="E418" s="412"/>
      <c r="F418" s="412"/>
      <c r="G418" s="413"/>
      <c r="H418" s="414"/>
      <c r="I418" s="412">
        <f>I419</f>
        <v>7000</v>
      </c>
      <c r="J418" s="412">
        <f>J419</f>
        <v>6996.2</v>
      </c>
      <c r="K418" s="413">
        <f t="shared" si="44"/>
        <v>99.945714285714288</v>
      </c>
      <c r="L418" s="414">
        <v>100</v>
      </c>
      <c r="M418" s="398"/>
    </row>
    <row r="419" spans="1:13" s="155" customFormat="1" x14ac:dyDescent="0.25">
      <c r="A419" s="492"/>
      <c r="B419" s="387" t="s">
        <v>22</v>
      </c>
      <c r="C419" s="419"/>
      <c r="D419" s="388"/>
      <c r="E419" s="415"/>
      <c r="F419" s="415"/>
      <c r="G419" s="416"/>
      <c r="H419" s="417"/>
      <c r="I419" s="415">
        <f>'2016'!E306+'2017'!E302+'2018'!E311</f>
        <v>7000</v>
      </c>
      <c r="J419" s="415">
        <f>'2016'!F306+'2017'!F302+'2018'!F311</f>
        <v>6996.2</v>
      </c>
      <c r="K419" s="416">
        <f t="shared" si="44"/>
        <v>99.945714285714288</v>
      </c>
      <c r="L419" s="417"/>
      <c r="M419" s="429"/>
    </row>
    <row r="420" spans="1:13" ht="90" x14ac:dyDescent="0.25">
      <c r="A420" s="492">
        <v>129</v>
      </c>
      <c r="B420" s="384" t="s">
        <v>187</v>
      </c>
      <c r="C420" s="418" t="s">
        <v>206</v>
      </c>
      <c r="D420" s="262" t="s">
        <v>16</v>
      </c>
      <c r="E420" s="412">
        <f>E421</f>
        <v>6500</v>
      </c>
      <c r="F420" s="412">
        <f>F421</f>
        <v>6500</v>
      </c>
      <c r="G420" s="413">
        <f t="shared" si="42"/>
        <v>100</v>
      </c>
      <c r="H420" s="414">
        <v>100</v>
      </c>
      <c r="I420" s="412">
        <f>I421</f>
        <v>50500</v>
      </c>
      <c r="J420" s="412">
        <f>J421</f>
        <v>38630</v>
      </c>
      <c r="K420" s="413">
        <f t="shared" si="44"/>
        <v>76.495049504950501</v>
      </c>
      <c r="L420" s="414">
        <v>100</v>
      </c>
      <c r="M420" s="384"/>
    </row>
    <row r="421" spans="1:13" s="155" customFormat="1" x14ac:dyDescent="0.25">
      <c r="A421" s="492"/>
      <c r="B421" s="387" t="s">
        <v>22</v>
      </c>
      <c r="C421" s="419"/>
      <c r="D421" s="388"/>
      <c r="E421" s="415">
        <v>6500</v>
      </c>
      <c r="F421" s="415">
        <v>6500</v>
      </c>
      <c r="G421" s="416">
        <f t="shared" si="42"/>
        <v>100</v>
      </c>
      <c r="H421" s="417"/>
      <c r="I421" s="415">
        <f>E421+'2016'!E308+'2017'!E304+'2018'!E313</f>
        <v>50500</v>
      </c>
      <c r="J421" s="415">
        <f>F421+'2016'!F308+'2017'!F304+'2018'!F313</f>
        <v>38630</v>
      </c>
      <c r="K421" s="416">
        <f t="shared" si="44"/>
        <v>76.495049504950501</v>
      </c>
      <c r="L421" s="417"/>
      <c r="M421" s="429"/>
    </row>
    <row r="422" spans="1:13" ht="105" x14ac:dyDescent="0.25">
      <c r="A422" s="492">
        <v>130</v>
      </c>
      <c r="B422" s="384" t="s">
        <v>188</v>
      </c>
      <c r="C422" s="514" t="s">
        <v>206</v>
      </c>
      <c r="D422" s="495" t="s">
        <v>177</v>
      </c>
      <c r="E422" s="515"/>
      <c r="F422" s="515"/>
      <c r="G422" s="516"/>
      <c r="H422" s="517"/>
      <c r="I422" s="515">
        <f>I423</f>
        <v>20000</v>
      </c>
      <c r="J422" s="515">
        <f>J423</f>
        <v>14780</v>
      </c>
      <c r="K422" s="516">
        <f t="shared" si="44"/>
        <v>73.900000000000006</v>
      </c>
      <c r="L422" s="414">
        <v>100</v>
      </c>
      <c r="M422" s="384"/>
    </row>
    <row r="423" spans="1:13" s="155" customFormat="1" x14ac:dyDescent="0.25">
      <c r="A423" s="492"/>
      <c r="B423" s="387" t="s">
        <v>22</v>
      </c>
      <c r="C423" s="419"/>
      <c r="D423" s="388"/>
      <c r="E423" s="415"/>
      <c r="F423" s="415"/>
      <c r="G423" s="416"/>
      <c r="H423" s="417"/>
      <c r="I423" s="415">
        <f>'2016'!E310+'2017'!E306+'2018'!E315</f>
        <v>20000</v>
      </c>
      <c r="J423" s="415">
        <f>'2016'!F310+'2017'!F306+'2018'!F315</f>
        <v>14780</v>
      </c>
      <c r="K423" s="416">
        <f t="shared" si="44"/>
        <v>73.900000000000006</v>
      </c>
      <c r="L423" s="417"/>
      <c r="M423" s="429"/>
    </row>
    <row r="424" spans="1:13" s="155" customFormat="1" ht="45" x14ac:dyDescent="0.25">
      <c r="A424" s="492">
        <v>131</v>
      </c>
      <c r="B424" s="384" t="s">
        <v>481</v>
      </c>
      <c r="C424" s="418" t="s">
        <v>206</v>
      </c>
      <c r="D424" s="262">
        <v>2018</v>
      </c>
      <c r="E424" s="412"/>
      <c r="F424" s="412"/>
      <c r="G424" s="413"/>
      <c r="H424" s="414"/>
      <c r="I424" s="412">
        <f>I425</f>
        <v>5000</v>
      </c>
      <c r="J424" s="412">
        <f>J425</f>
        <v>4900</v>
      </c>
      <c r="K424" s="413">
        <f t="shared" si="44"/>
        <v>98</v>
      </c>
      <c r="L424" s="414">
        <v>100</v>
      </c>
      <c r="M424" s="429"/>
    </row>
    <row r="425" spans="1:13" s="155" customFormat="1" x14ac:dyDescent="0.25">
      <c r="A425" s="492"/>
      <c r="B425" s="387" t="s">
        <v>22</v>
      </c>
      <c r="C425" s="419"/>
      <c r="D425" s="388"/>
      <c r="E425" s="415"/>
      <c r="F425" s="415"/>
      <c r="G425" s="416"/>
      <c r="H425" s="417"/>
      <c r="I425" s="415">
        <f>'2018'!E317</f>
        <v>5000</v>
      </c>
      <c r="J425" s="415">
        <f>'2018'!F317</f>
        <v>4900</v>
      </c>
      <c r="K425" s="416">
        <f t="shared" si="44"/>
        <v>98</v>
      </c>
      <c r="L425" s="417"/>
      <c r="M425" s="429"/>
    </row>
    <row r="426" spans="1:13" ht="77.25" customHeight="1" x14ac:dyDescent="0.25">
      <c r="A426" s="492">
        <v>132</v>
      </c>
      <c r="B426" s="384" t="s">
        <v>201</v>
      </c>
      <c r="C426" s="418" t="s">
        <v>206</v>
      </c>
      <c r="D426" s="262" t="s">
        <v>16</v>
      </c>
      <c r="E426" s="412">
        <f>E427</f>
        <v>10000</v>
      </c>
      <c r="F426" s="412">
        <f>F427</f>
        <v>9844.89</v>
      </c>
      <c r="G426" s="413">
        <f t="shared" si="42"/>
        <v>98.448899999999995</v>
      </c>
      <c r="H426" s="414">
        <v>100</v>
      </c>
      <c r="I426" s="412">
        <f>I427</f>
        <v>40000</v>
      </c>
      <c r="J426" s="412">
        <f>J427</f>
        <v>29844.89</v>
      </c>
      <c r="K426" s="413">
        <f t="shared" si="44"/>
        <v>74.612224999999995</v>
      </c>
      <c r="L426" s="414">
        <v>100</v>
      </c>
      <c r="M426" s="384"/>
    </row>
    <row r="427" spans="1:13" s="155" customFormat="1" x14ac:dyDescent="0.25">
      <c r="A427" s="492"/>
      <c r="B427" s="387" t="s">
        <v>22</v>
      </c>
      <c r="C427" s="419"/>
      <c r="D427" s="388"/>
      <c r="E427" s="415">
        <v>10000</v>
      </c>
      <c r="F427" s="415">
        <v>9844.89</v>
      </c>
      <c r="G427" s="416">
        <f t="shared" si="42"/>
        <v>98.448899999999995</v>
      </c>
      <c r="H427" s="417"/>
      <c r="I427" s="415">
        <f>E427+'2016'!E312+'2017'!E308+'2018'!E319</f>
        <v>40000</v>
      </c>
      <c r="J427" s="415">
        <f>F427+'2016'!F312+'2017'!F308+'2018'!F319</f>
        <v>29844.89</v>
      </c>
      <c r="K427" s="416">
        <f t="shared" si="44"/>
        <v>74.612224999999995</v>
      </c>
      <c r="L427" s="417"/>
      <c r="M427" s="429"/>
    </row>
    <row r="428" spans="1:13" s="155" customFormat="1" ht="30" x14ac:dyDescent="0.25">
      <c r="A428" s="492">
        <v>133</v>
      </c>
      <c r="B428" s="384" t="s">
        <v>661</v>
      </c>
      <c r="C428" s="418" t="s">
        <v>206</v>
      </c>
      <c r="D428" s="490">
        <v>2016</v>
      </c>
      <c r="E428" s="415"/>
      <c r="F428" s="415"/>
      <c r="G428" s="416"/>
      <c r="H428" s="417"/>
      <c r="I428" s="415"/>
      <c r="J428" s="415"/>
      <c r="K428" s="416"/>
      <c r="L428" s="414">
        <v>100</v>
      </c>
      <c r="M428" s="429"/>
    </row>
    <row r="429" spans="1:13" ht="105" x14ac:dyDescent="0.25">
      <c r="A429" s="492">
        <v>134</v>
      </c>
      <c r="B429" s="384" t="s">
        <v>200</v>
      </c>
      <c r="C429" s="418" t="s">
        <v>206</v>
      </c>
      <c r="D429" s="262" t="s">
        <v>16</v>
      </c>
      <c r="E429" s="515">
        <f>E430</f>
        <v>5000</v>
      </c>
      <c r="F429" s="515">
        <f>F430</f>
        <v>0</v>
      </c>
      <c r="G429" s="516">
        <f t="shared" si="42"/>
        <v>0</v>
      </c>
      <c r="H429" s="517"/>
      <c r="I429" s="515">
        <f>I430</f>
        <v>26000</v>
      </c>
      <c r="J429" s="515">
        <f>J430</f>
        <v>15299.25</v>
      </c>
      <c r="K429" s="413">
        <f t="shared" si="44"/>
        <v>58.843269230769238</v>
      </c>
      <c r="L429" s="414">
        <v>100</v>
      </c>
      <c r="M429" s="384" t="s">
        <v>688</v>
      </c>
    </row>
    <row r="430" spans="1:13" s="155" customFormat="1" x14ac:dyDescent="0.25">
      <c r="A430" s="492"/>
      <c r="B430" s="387" t="s">
        <v>22</v>
      </c>
      <c r="C430" s="419"/>
      <c r="D430" s="388"/>
      <c r="E430" s="415">
        <v>5000</v>
      </c>
      <c r="F430" s="415">
        <v>0</v>
      </c>
      <c r="G430" s="416">
        <f t="shared" si="42"/>
        <v>0</v>
      </c>
      <c r="H430" s="417"/>
      <c r="I430" s="415">
        <f>E430+'2016'!E315+'2017'!E310+'2018'!E321</f>
        <v>26000</v>
      </c>
      <c r="J430" s="415">
        <f>F430+'2016'!F315+'2017'!F310+'2018'!F321</f>
        <v>15299.25</v>
      </c>
      <c r="K430" s="416">
        <f t="shared" si="44"/>
        <v>58.843269230769238</v>
      </c>
      <c r="L430" s="417"/>
      <c r="M430" s="429"/>
    </row>
    <row r="431" spans="1:13" s="155" customFormat="1" ht="60" x14ac:dyDescent="0.25">
      <c r="A431" s="492">
        <v>135</v>
      </c>
      <c r="B431" s="384" t="s">
        <v>548</v>
      </c>
      <c r="C431" s="418" t="s">
        <v>206</v>
      </c>
      <c r="D431" s="490" t="s">
        <v>415</v>
      </c>
      <c r="E431" s="415"/>
      <c r="F431" s="415"/>
      <c r="G431" s="416"/>
      <c r="H431" s="417"/>
      <c r="I431" s="412">
        <f>I432</f>
        <v>5000</v>
      </c>
      <c r="J431" s="412">
        <f>J432</f>
        <v>3000</v>
      </c>
      <c r="K431" s="413">
        <f t="shared" si="44"/>
        <v>60</v>
      </c>
      <c r="L431" s="414">
        <v>100</v>
      </c>
      <c r="M431" s="429"/>
    </row>
    <row r="432" spans="1:13" s="155" customFormat="1" x14ac:dyDescent="0.25">
      <c r="A432" s="492"/>
      <c r="B432" s="387" t="s">
        <v>22</v>
      </c>
      <c r="C432" s="419"/>
      <c r="D432" s="388"/>
      <c r="E432" s="415"/>
      <c r="F432" s="415"/>
      <c r="G432" s="416"/>
      <c r="H432" s="417"/>
      <c r="I432" s="415">
        <f>'2016'!E317+'2017'!E312</f>
        <v>5000</v>
      </c>
      <c r="J432" s="415">
        <f>'2016'!F317+'2017'!F312</f>
        <v>3000</v>
      </c>
      <c r="K432" s="416">
        <f t="shared" si="44"/>
        <v>60</v>
      </c>
      <c r="L432" s="417"/>
      <c r="M432" s="429"/>
    </row>
    <row r="433" spans="1:13" s="155" customFormat="1" ht="90" x14ac:dyDescent="0.25">
      <c r="A433" s="492">
        <v>136</v>
      </c>
      <c r="B433" s="384" t="s">
        <v>484</v>
      </c>
      <c r="C433" s="418" t="s">
        <v>206</v>
      </c>
      <c r="D433" s="262" t="s">
        <v>290</v>
      </c>
      <c r="E433" s="412"/>
      <c r="F433" s="412"/>
      <c r="G433" s="413"/>
      <c r="H433" s="414"/>
      <c r="I433" s="412">
        <f>I434</f>
        <v>50000</v>
      </c>
      <c r="J433" s="412">
        <f>J434</f>
        <v>48460.36</v>
      </c>
      <c r="K433" s="413">
        <f t="shared" si="44"/>
        <v>96.920720000000003</v>
      </c>
      <c r="L433" s="414">
        <v>100</v>
      </c>
      <c r="M433" s="429"/>
    </row>
    <row r="434" spans="1:13" s="155" customFormat="1" x14ac:dyDescent="0.25">
      <c r="A434" s="492"/>
      <c r="B434" s="387" t="s">
        <v>22</v>
      </c>
      <c r="C434" s="419"/>
      <c r="D434" s="388"/>
      <c r="E434" s="415"/>
      <c r="F434" s="415"/>
      <c r="G434" s="416"/>
      <c r="H434" s="417"/>
      <c r="I434" s="415">
        <f>'2017'!E314+'2018'!E323</f>
        <v>50000</v>
      </c>
      <c r="J434" s="415">
        <f>'2017'!F314+'2018'!F323</f>
        <v>48460.36</v>
      </c>
      <c r="K434" s="416">
        <f t="shared" si="44"/>
        <v>96.920720000000003</v>
      </c>
      <c r="L434" s="417"/>
      <c r="M434" s="429"/>
    </row>
    <row r="435" spans="1:13" s="155" customFormat="1" ht="75" x14ac:dyDescent="0.25">
      <c r="A435" s="492">
        <v>137</v>
      </c>
      <c r="B435" s="384" t="s">
        <v>662</v>
      </c>
      <c r="C435" s="418" t="s">
        <v>206</v>
      </c>
      <c r="D435" s="490" t="s">
        <v>652</v>
      </c>
      <c r="E435" s="415"/>
      <c r="F435" s="415"/>
      <c r="G435" s="416"/>
      <c r="H435" s="417"/>
      <c r="I435" s="412">
        <f>I436</f>
        <v>15000</v>
      </c>
      <c r="J435" s="412">
        <f>J436</f>
        <v>15000</v>
      </c>
      <c r="K435" s="413">
        <f t="shared" si="44"/>
        <v>100</v>
      </c>
      <c r="L435" s="414">
        <v>100</v>
      </c>
      <c r="M435" s="429"/>
    </row>
    <row r="436" spans="1:13" s="155" customFormat="1" x14ac:dyDescent="0.25">
      <c r="A436" s="492"/>
      <c r="B436" s="387" t="s">
        <v>22</v>
      </c>
      <c r="C436" s="419"/>
      <c r="D436" s="388"/>
      <c r="E436" s="415"/>
      <c r="F436" s="415"/>
      <c r="G436" s="416"/>
      <c r="H436" s="417"/>
      <c r="I436" s="415">
        <f>'2017'!E316</f>
        <v>15000</v>
      </c>
      <c r="J436" s="415">
        <f>'2017'!F316</f>
        <v>15000</v>
      </c>
      <c r="K436" s="416">
        <f t="shared" si="44"/>
        <v>100</v>
      </c>
      <c r="L436" s="417"/>
      <c r="M436" s="429"/>
    </row>
    <row r="437" spans="1:13" ht="75" x14ac:dyDescent="0.25">
      <c r="A437" s="492">
        <v>138</v>
      </c>
      <c r="B437" s="384" t="s">
        <v>203</v>
      </c>
      <c r="C437" s="418" t="s">
        <v>206</v>
      </c>
      <c r="D437" s="262" t="s">
        <v>400</v>
      </c>
      <c r="E437" s="412"/>
      <c r="F437" s="412"/>
      <c r="G437" s="413"/>
      <c r="H437" s="414">
        <v>100</v>
      </c>
      <c r="I437" s="412">
        <f>I438</f>
        <v>9500</v>
      </c>
      <c r="J437" s="412">
        <f>J438</f>
        <v>2492.4</v>
      </c>
      <c r="K437" s="413">
        <f t="shared" si="44"/>
        <v>26.235789473684214</v>
      </c>
      <c r="L437" s="414">
        <v>100</v>
      </c>
      <c r="M437" s="384"/>
    </row>
    <row r="438" spans="1:13" s="155" customFormat="1" x14ac:dyDescent="0.25">
      <c r="A438" s="492"/>
      <c r="B438" s="387" t="s">
        <v>22</v>
      </c>
      <c r="C438" s="419"/>
      <c r="D438" s="388"/>
      <c r="E438" s="415"/>
      <c r="F438" s="415"/>
      <c r="G438" s="416"/>
      <c r="H438" s="417"/>
      <c r="I438" s="415">
        <f>'2016'!E319+'2018'!E325</f>
        <v>9500</v>
      </c>
      <c r="J438" s="415">
        <f>'2016'!F319+'2018'!F325</f>
        <v>2492.4</v>
      </c>
      <c r="K438" s="416">
        <f t="shared" si="44"/>
        <v>26.235789473684214</v>
      </c>
      <c r="L438" s="417"/>
      <c r="M438" s="429"/>
    </row>
    <row r="439" spans="1:13" s="155" customFormat="1" ht="90" x14ac:dyDescent="0.25">
      <c r="A439" s="492">
        <v>139</v>
      </c>
      <c r="B439" s="384" t="s">
        <v>187</v>
      </c>
      <c r="C439" s="418" t="s">
        <v>208</v>
      </c>
      <c r="D439" s="262" t="s">
        <v>485</v>
      </c>
      <c r="E439" s="412">
        <f>E440</f>
        <v>15500</v>
      </c>
      <c r="F439" s="412">
        <f>F440</f>
        <v>15170</v>
      </c>
      <c r="G439" s="413">
        <f t="shared" si="42"/>
        <v>97.870967741935488</v>
      </c>
      <c r="H439" s="414">
        <v>100</v>
      </c>
      <c r="I439" s="412">
        <f>I440</f>
        <v>52471</v>
      </c>
      <c r="J439" s="412">
        <f>J440</f>
        <v>50741</v>
      </c>
      <c r="K439" s="413">
        <f t="shared" si="44"/>
        <v>96.702940671990248</v>
      </c>
      <c r="L439" s="414">
        <v>100</v>
      </c>
      <c r="M439" s="429"/>
    </row>
    <row r="440" spans="1:13" s="155" customFormat="1" x14ac:dyDescent="0.25">
      <c r="A440" s="492"/>
      <c r="B440" s="387" t="s">
        <v>22</v>
      </c>
      <c r="C440" s="419"/>
      <c r="D440" s="388"/>
      <c r="E440" s="415">
        <v>15500</v>
      </c>
      <c r="F440" s="415">
        <v>15170</v>
      </c>
      <c r="G440" s="416">
        <f t="shared" si="42"/>
        <v>97.870967741935488</v>
      </c>
      <c r="H440" s="417"/>
      <c r="I440" s="415">
        <f>E440+'2016'!E321+'2018'!E327</f>
        <v>52471</v>
      </c>
      <c r="J440" s="415">
        <f>F440+'2016'!F321+'2018'!F327</f>
        <v>50741</v>
      </c>
      <c r="K440" s="416">
        <f t="shared" si="44"/>
        <v>96.702940671990248</v>
      </c>
      <c r="L440" s="417"/>
      <c r="M440" s="429"/>
    </row>
    <row r="441" spans="1:13" s="155" customFormat="1" ht="105" x14ac:dyDescent="0.25">
      <c r="A441" s="492">
        <v>140</v>
      </c>
      <c r="B441" s="384" t="s">
        <v>295</v>
      </c>
      <c r="C441" s="418" t="s">
        <v>208</v>
      </c>
      <c r="D441" s="262" t="s">
        <v>280</v>
      </c>
      <c r="E441" s="412">
        <f>E442</f>
        <v>7000</v>
      </c>
      <c r="F441" s="412">
        <f>F442</f>
        <v>6800</v>
      </c>
      <c r="G441" s="413">
        <f t="shared" si="42"/>
        <v>97.142857142857139</v>
      </c>
      <c r="H441" s="414">
        <v>100</v>
      </c>
      <c r="I441" s="412">
        <f>I442</f>
        <v>22600</v>
      </c>
      <c r="J441" s="412">
        <f>J442</f>
        <v>21600</v>
      </c>
      <c r="K441" s="413">
        <f t="shared" si="44"/>
        <v>95.575221238938056</v>
      </c>
      <c r="L441" s="414">
        <v>100</v>
      </c>
      <c r="M441" s="429"/>
    </row>
    <row r="442" spans="1:13" s="155" customFormat="1" x14ac:dyDescent="0.25">
      <c r="A442" s="492"/>
      <c r="B442" s="387" t="s">
        <v>22</v>
      </c>
      <c r="C442" s="419"/>
      <c r="D442" s="388"/>
      <c r="E442" s="415">
        <v>7000</v>
      </c>
      <c r="F442" s="415">
        <v>6800</v>
      </c>
      <c r="G442" s="416">
        <f t="shared" si="42"/>
        <v>97.142857142857139</v>
      </c>
      <c r="H442" s="417"/>
      <c r="I442" s="415">
        <f>E442+'2017'!E318+'2018'!E329</f>
        <v>22600</v>
      </c>
      <c r="J442" s="415">
        <f>F442+'2017'!F318+'2018'!F329</f>
        <v>21600</v>
      </c>
      <c r="K442" s="416">
        <f t="shared" si="44"/>
        <v>95.575221238938056</v>
      </c>
      <c r="L442" s="417"/>
      <c r="M442" s="429"/>
    </row>
    <row r="443" spans="1:13" ht="75" x14ac:dyDescent="0.25">
      <c r="A443" s="492">
        <v>141</v>
      </c>
      <c r="B443" s="384" t="s">
        <v>209</v>
      </c>
      <c r="C443" s="418" t="s">
        <v>208</v>
      </c>
      <c r="D443" s="262" t="s">
        <v>16</v>
      </c>
      <c r="E443" s="412">
        <f>E444</f>
        <v>6500</v>
      </c>
      <c r="F443" s="412">
        <f>F444</f>
        <v>5499.1</v>
      </c>
      <c r="G443" s="413">
        <f t="shared" si="42"/>
        <v>84.601538461538468</v>
      </c>
      <c r="H443" s="414">
        <v>100</v>
      </c>
      <c r="I443" s="412">
        <f>I444</f>
        <v>24000</v>
      </c>
      <c r="J443" s="412">
        <f>J444</f>
        <v>25243.18</v>
      </c>
      <c r="K443" s="413">
        <f t="shared" si="44"/>
        <v>105.17991666666666</v>
      </c>
      <c r="L443" s="414">
        <v>100</v>
      </c>
      <c r="M443" s="384"/>
    </row>
    <row r="444" spans="1:13" s="155" customFormat="1" x14ac:dyDescent="0.25">
      <c r="A444" s="492"/>
      <c r="B444" s="387" t="s">
        <v>22</v>
      </c>
      <c r="C444" s="419"/>
      <c r="D444" s="388"/>
      <c r="E444" s="415">
        <v>6500</v>
      </c>
      <c r="F444" s="415">
        <v>5499.1</v>
      </c>
      <c r="G444" s="416">
        <f t="shared" si="42"/>
        <v>84.601538461538468</v>
      </c>
      <c r="H444" s="417"/>
      <c r="I444" s="415">
        <f>E444+'2016'!E323+'2017'!E320+'2018'!E331</f>
        <v>24000</v>
      </c>
      <c r="J444" s="415">
        <f>F444+'2016'!F323+'2017'!F320+'2018'!F331</f>
        <v>25243.18</v>
      </c>
      <c r="K444" s="416">
        <f t="shared" si="44"/>
        <v>105.17991666666666</v>
      </c>
      <c r="L444" s="417"/>
      <c r="M444" s="429"/>
    </row>
    <row r="445" spans="1:13" s="155" customFormat="1" ht="60" x14ac:dyDescent="0.25">
      <c r="A445" s="492">
        <v>142</v>
      </c>
      <c r="B445" s="384" t="s">
        <v>408</v>
      </c>
      <c r="C445" s="418" t="s">
        <v>208</v>
      </c>
      <c r="D445" s="262" t="s">
        <v>486</v>
      </c>
      <c r="E445" s="412"/>
      <c r="F445" s="412"/>
      <c r="G445" s="413"/>
      <c r="H445" s="414"/>
      <c r="I445" s="412">
        <f>I446</f>
        <v>5000</v>
      </c>
      <c r="J445" s="412">
        <f>J446</f>
        <v>4962</v>
      </c>
      <c r="K445" s="413">
        <f t="shared" si="44"/>
        <v>99.24</v>
      </c>
      <c r="L445" s="414">
        <v>100</v>
      </c>
      <c r="M445" s="429"/>
    </row>
    <row r="446" spans="1:13" s="155" customFormat="1" x14ac:dyDescent="0.25">
      <c r="A446" s="492"/>
      <c r="B446" s="387" t="s">
        <v>22</v>
      </c>
      <c r="C446" s="419"/>
      <c r="D446" s="388"/>
      <c r="E446" s="415"/>
      <c r="F446" s="415"/>
      <c r="G446" s="416"/>
      <c r="H446" s="417"/>
      <c r="I446" s="415">
        <f>'2016'!E325+'2018'!E333</f>
        <v>5000</v>
      </c>
      <c r="J446" s="415">
        <f>'2016'!F325+'2018'!F333</f>
        <v>4962</v>
      </c>
      <c r="K446" s="416">
        <f t="shared" si="44"/>
        <v>99.24</v>
      </c>
      <c r="L446" s="417"/>
      <c r="M446" s="429"/>
    </row>
    <row r="447" spans="1:13" s="155" customFormat="1" ht="75" x14ac:dyDescent="0.25">
      <c r="A447" s="492">
        <v>143</v>
      </c>
      <c r="B447" s="384" t="s">
        <v>203</v>
      </c>
      <c r="C447" s="418" t="s">
        <v>208</v>
      </c>
      <c r="D447" s="262">
        <v>2018</v>
      </c>
      <c r="E447" s="412"/>
      <c r="F447" s="412"/>
      <c r="G447" s="413"/>
      <c r="H447" s="414"/>
      <c r="I447" s="412">
        <f>I448</f>
        <v>2700</v>
      </c>
      <c r="J447" s="412">
        <f>J448</f>
        <v>2694.38</v>
      </c>
      <c r="K447" s="413">
        <f t="shared" si="44"/>
        <v>99.79185185185186</v>
      </c>
      <c r="L447" s="414">
        <v>100</v>
      </c>
      <c r="M447" s="429"/>
    </row>
    <row r="448" spans="1:13" s="155" customFormat="1" x14ac:dyDescent="0.25">
      <c r="A448" s="492"/>
      <c r="B448" s="387" t="s">
        <v>22</v>
      </c>
      <c r="C448" s="419"/>
      <c r="D448" s="388"/>
      <c r="E448" s="415"/>
      <c r="F448" s="415"/>
      <c r="G448" s="416"/>
      <c r="H448" s="417"/>
      <c r="I448" s="415">
        <f>'2018'!E335</f>
        <v>2700</v>
      </c>
      <c r="J448" s="415">
        <f>'2018'!F335</f>
        <v>2694.38</v>
      </c>
      <c r="K448" s="416">
        <f t="shared" si="44"/>
        <v>99.79185185185186</v>
      </c>
      <c r="L448" s="417"/>
      <c r="M448" s="429"/>
    </row>
    <row r="449" spans="1:13" s="155" customFormat="1" ht="135" x14ac:dyDescent="0.25">
      <c r="A449" s="492">
        <v>144</v>
      </c>
      <c r="B449" s="384" t="s">
        <v>487</v>
      </c>
      <c r="C449" s="418" t="s">
        <v>208</v>
      </c>
      <c r="D449" s="262">
        <v>2018</v>
      </c>
      <c r="E449" s="412"/>
      <c r="F449" s="412"/>
      <c r="G449" s="416"/>
      <c r="H449" s="414"/>
      <c r="I449" s="412">
        <f>I450</f>
        <v>6000</v>
      </c>
      <c r="J449" s="412">
        <f>J450</f>
        <v>0</v>
      </c>
      <c r="K449" s="413">
        <f t="shared" si="44"/>
        <v>0</v>
      </c>
      <c r="L449" s="414"/>
      <c r="M449" s="384" t="s">
        <v>488</v>
      </c>
    </row>
    <row r="450" spans="1:13" s="155" customFormat="1" x14ac:dyDescent="0.25">
      <c r="A450" s="492"/>
      <c r="B450" s="387" t="s">
        <v>22</v>
      </c>
      <c r="C450" s="419"/>
      <c r="D450" s="388"/>
      <c r="E450" s="415"/>
      <c r="F450" s="415"/>
      <c r="G450" s="416"/>
      <c r="H450" s="417"/>
      <c r="I450" s="415">
        <f>'2018'!E337</f>
        <v>6000</v>
      </c>
      <c r="J450" s="415">
        <f>'2018'!F337</f>
        <v>0</v>
      </c>
      <c r="K450" s="416">
        <f t="shared" ref="K450" si="46">J450/I450*100</f>
        <v>0</v>
      </c>
      <c r="L450" s="417"/>
      <c r="M450" s="429"/>
    </row>
    <row r="451" spans="1:13" s="155" customFormat="1" ht="105" x14ac:dyDescent="0.25">
      <c r="A451" s="492">
        <v>145</v>
      </c>
      <c r="B451" s="384" t="s">
        <v>295</v>
      </c>
      <c r="C451" s="418" t="s">
        <v>210</v>
      </c>
      <c r="D451" s="490">
        <v>2017</v>
      </c>
      <c r="E451" s="415"/>
      <c r="F451" s="415"/>
      <c r="G451" s="416"/>
      <c r="H451" s="417"/>
      <c r="I451" s="412">
        <f>I452</f>
        <v>5000</v>
      </c>
      <c r="J451" s="412">
        <f>J452</f>
        <v>4200</v>
      </c>
      <c r="K451" s="413">
        <f t="shared" ref="K451:K454" si="47">J451/I451*100</f>
        <v>84</v>
      </c>
      <c r="L451" s="414">
        <v>100</v>
      </c>
      <c r="M451" s="429"/>
    </row>
    <row r="452" spans="1:13" s="155" customFormat="1" x14ac:dyDescent="0.25">
      <c r="A452" s="492"/>
      <c r="B452" s="387" t="s">
        <v>22</v>
      </c>
      <c r="C452" s="419"/>
      <c r="D452" s="388"/>
      <c r="E452" s="415"/>
      <c r="F452" s="415"/>
      <c r="G452" s="416"/>
      <c r="H452" s="417"/>
      <c r="I452" s="415">
        <v>5000</v>
      </c>
      <c r="J452" s="415">
        <v>4200</v>
      </c>
      <c r="K452" s="416">
        <f t="shared" si="47"/>
        <v>84</v>
      </c>
      <c r="L452" s="417"/>
      <c r="M452" s="429"/>
    </row>
    <row r="453" spans="1:13" s="155" customFormat="1" ht="60" x14ac:dyDescent="0.25">
      <c r="A453" s="492">
        <v>146</v>
      </c>
      <c r="B453" s="384" t="s">
        <v>620</v>
      </c>
      <c r="C453" s="418" t="s">
        <v>210</v>
      </c>
      <c r="D453" s="490" t="s">
        <v>598</v>
      </c>
      <c r="E453" s="412">
        <f>E454</f>
        <v>5000</v>
      </c>
      <c r="F453" s="412">
        <f>F454</f>
        <v>4558.1899999999996</v>
      </c>
      <c r="G453" s="413">
        <f t="shared" ref="G453:G454" si="48">F453/E453*100</f>
        <v>91.163799999999995</v>
      </c>
      <c r="H453" s="414">
        <v>100</v>
      </c>
      <c r="I453" s="412">
        <f>I454</f>
        <v>15000</v>
      </c>
      <c r="J453" s="412">
        <f>J454</f>
        <v>13643.05</v>
      </c>
      <c r="K453" s="413">
        <f t="shared" si="47"/>
        <v>90.953666666666663</v>
      </c>
      <c r="L453" s="417"/>
      <c r="M453" s="429"/>
    </row>
    <row r="454" spans="1:13" s="155" customFormat="1" x14ac:dyDescent="0.25">
      <c r="A454" s="492"/>
      <c r="B454" s="387" t="s">
        <v>22</v>
      </c>
      <c r="C454" s="419"/>
      <c r="D454" s="388"/>
      <c r="E454" s="415">
        <v>5000</v>
      </c>
      <c r="F454" s="415">
        <v>4558.1899999999996</v>
      </c>
      <c r="G454" s="413">
        <f t="shared" si="48"/>
        <v>91.163799999999995</v>
      </c>
      <c r="H454" s="417"/>
      <c r="I454" s="415">
        <v>15000</v>
      </c>
      <c r="J454" s="415">
        <v>13643.05</v>
      </c>
      <c r="K454" s="416">
        <f t="shared" si="47"/>
        <v>90.953666666666663</v>
      </c>
      <c r="L454" s="417"/>
      <c r="M454" s="429"/>
    </row>
    <row r="455" spans="1:13" s="155" customFormat="1" ht="60" x14ac:dyDescent="0.25">
      <c r="A455" s="492">
        <v>147</v>
      </c>
      <c r="B455" s="384" t="s">
        <v>548</v>
      </c>
      <c r="C455" s="418" t="s">
        <v>210</v>
      </c>
      <c r="D455" s="490">
        <v>2017</v>
      </c>
      <c r="E455" s="415"/>
      <c r="F455" s="415"/>
      <c r="G455" s="416"/>
      <c r="H455" s="417"/>
      <c r="I455" s="412">
        <f>I456</f>
        <v>5000</v>
      </c>
      <c r="J455" s="412">
        <f>J456</f>
        <v>2753.28</v>
      </c>
      <c r="K455" s="413">
        <f t="shared" ref="K455:K456" si="49">J455/I455*100</f>
        <v>55.065600000000003</v>
      </c>
      <c r="L455" s="414">
        <v>100</v>
      </c>
      <c r="M455" s="429"/>
    </row>
    <row r="456" spans="1:13" s="155" customFormat="1" x14ac:dyDescent="0.25">
      <c r="A456" s="492"/>
      <c r="B456" s="387" t="s">
        <v>22</v>
      </c>
      <c r="C456" s="419"/>
      <c r="D456" s="388"/>
      <c r="E456" s="415"/>
      <c r="F456" s="415"/>
      <c r="G456" s="416"/>
      <c r="H456" s="417"/>
      <c r="I456" s="415">
        <v>5000</v>
      </c>
      <c r="J456" s="415">
        <v>2753.28</v>
      </c>
      <c r="K456" s="416">
        <f t="shared" si="49"/>
        <v>55.065600000000003</v>
      </c>
      <c r="L456" s="417"/>
      <c r="M456" s="429"/>
    </row>
    <row r="457" spans="1:13" x14ac:dyDescent="0.25">
      <c r="A457" s="492"/>
      <c r="B457" s="394" t="s">
        <v>54</v>
      </c>
      <c r="C457" s="418"/>
      <c r="D457" s="262"/>
      <c r="E457" s="420">
        <f>E458+E459</f>
        <v>4899990.2000000011</v>
      </c>
      <c r="F457" s="420">
        <f>F458+F459</f>
        <v>4853444.88</v>
      </c>
      <c r="G457" s="421">
        <f t="shared" ref="G457:G459" si="50">F457/E457*100</f>
        <v>99.050093610391272</v>
      </c>
      <c r="H457" s="414"/>
      <c r="I457" s="420">
        <f>I458+I459+I460</f>
        <v>17668928</v>
      </c>
      <c r="J457" s="420">
        <f>J458+J459+J460</f>
        <v>18340549.989999998</v>
      </c>
      <c r="K457" s="421">
        <f t="shared" ref="K457:K521" si="51">J457/I457*100</f>
        <v>103.80114735879845</v>
      </c>
      <c r="L457" s="414"/>
      <c r="M457" s="398"/>
    </row>
    <row r="458" spans="1:13" s="155" customFormat="1" x14ac:dyDescent="0.25">
      <c r="A458" s="492"/>
      <c r="B458" s="387" t="s">
        <v>13</v>
      </c>
      <c r="C458" s="419"/>
      <c r="D458" s="388"/>
      <c r="E458" s="415">
        <f>E251+E253+E255+E257+E259+E261+E263+E265+E267+E269+E271+E276+E278+E280+E282+E284+E301+E303+E305+E307+E309+E311+E313+E315+E317+E319+E321+E325+E327</f>
        <v>4616710.0000000009</v>
      </c>
      <c r="F458" s="415">
        <f>F251+F253+F255+F257+F259+F261+F263+F265+F267+F269+F271+F276+F278+F280+F282+F284+F301+F303+F305+F307+F309+F311+F313+F315+F317+F319+F321+F325+F327</f>
        <v>4583270.05</v>
      </c>
      <c r="G458" s="416">
        <f t="shared" si="50"/>
        <v>99.275675751779929</v>
      </c>
      <c r="H458" s="417"/>
      <c r="I458" s="415">
        <f>'2016'!E331+'2017'!E328+'2018'!E339+'2019'!E458</f>
        <v>16014996.800000001</v>
      </c>
      <c r="J458" s="415">
        <f>J251+J253+J255+J257+J259+J261+J263+J265+J267+J269+J271+J276+J278+J280+J282+J284+J301+J303+J305+J307+J309+J311+J313+J315+J317+J319+J321+J325+J327</f>
        <v>15705484.089999998</v>
      </c>
      <c r="K458" s="416">
        <f t="shared" si="51"/>
        <v>98.067357028756931</v>
      </c>
      <c r="L458" s="417"/>
      <c r="M458" s="450"/>
    </row>
    <row r="459" spans="1:13" s="155" customFormat="1" x14ac:dyDescent="0.25">
      <c r="A459" s="492"/>
      <c r="B459" s="387" t="s">
        <v>22</v>
      </c>
      <c r="C459" s="419"/>
      <c r="D459" s="388"/>
      <c r="E459" s="415">
        <f>E333+E335+E337+E340+E343+E345+E347+E351+E353+E355+E358+E360+E362+E364+E366+E368+E370+E372+E374+E376+E378+E380+E382+E384+E387+E389+E391+E393+E395+E397+E399+E401+E403+E405+E407+E409+E411++E413+E417+E419+E421+E423+E425+E427+E430+E432+E434+E436+E438+E440+E442+E444+E446+E448+E450+E452+E454+E456</f>
        <v>283280.2</v>
      </c>
      <c r="F459" s="415">
        <f>F333+F335+F337+F340+F343+F345+F347+F351+F353+F355+F358+F360+F362+F364+F366+F368+F370+F372+F374+F376+F378+F380+F382+F384+F387+F389+F391+F393+F395+F397+F399+F401+F403+F405+F407+F409+F411++F413+F417+F419+F421+F423+F425+F427+F430+F432+F434+F436+F438+F440+F442+F444+F446+F448+F450+F452+F454+F456</f>
        <v>270174.82999999996</v>
      </c>
      <c r="G459" s="416">
        <f t="shared" si="50"/>
        <v>95.373707728249258</v>
      </c>
      <c r="H459" s="417"/>
      <c r="I459" s="415">
        <f>I333+I335+I337+I340+I343+I345+I347+I351+I353+I355+I358+I360+I362+I364+I366+I368+I370+I372+I374+I376+I378+I380+I382+I384+I387+I389+I391+I393+I395+I397+I399+I401+I403+I405+I407+I409+I411++I413+I417+I419+I421+I423+I425+I427+I430+I432+I434+I436+I438+I440+I442+I444+I446+I448+I450+I452+I454+I456</f>
        <v>1576931.2</v>
      </c>
      <c r="J459" s="415">
        <f>J333+J335+J337+J340+J343+J345+J347+J351+J353+J355+J358+J360+J362+J364+J366+J368+J370+J372+J374+J376+J378+J380+J382+J384+J387+J389+J391+J393+J395+J397+J399+J401+J403+J405+J407+J409+J411++J413+J417+J419+J421+J423+J425+J427+J430+J432+J434+J436+J438+J440+J442+J444+J446+J448+J450+J452+J454+J456</f>
        <v>1368851.95</v>
      </c>
      <c r="K459" s="416">
        <f t="shared" si="51"/>
        <v>86.804798459184525</v>
      </c>
      <c r="L459" s="417"/>
      <c r="M459" s="429"/>
    </row>
    <row r="460" spans="1:13" s="155" customFormat="1" ht="30" x14ac:dyDescent="0.25">
      <c r="A460" s="510"/>
      <c r="B460" s="387" t="s">
        <v>139</v>
      </c>
      <c r="C460" s="419"/>
      <c r="D460" s="388"/>
      <c r="E460" s="415">
        <f>E349+E341</f>
        <v>0</v>
      </c>
      <c r="F460" s="415">
        <f>F349+F341</f>
        <v>0</v>
      </c>
      <c r="G460" s="416"/>
      <c r="H460" s="417"/>
      <c r="I460" s="415">
        <f>I349+I341+I415</f>
        <v>77000</v>
      </c>
      <c r="J460" s="415">
        <f>J349+J341+J415</f>
        <v>1266213.95</v>
      </c>
      <c r="K460" s="416"/>
      <c r="L460" s="417"/>
      <c r="M460" s="429"/>
    </row>
    <row r="461" spans="1:13" x14ac:dyDescent="0.25">
      <c r="A461" s="661" t="s">
        <v>212</v>
      </c>
      <c r="B461" s="661"/>
      <c r="C461" s="661"/>
      <c r="D461" s="661"/>
      <c r="E461" s="661"/>
      <c r="F461" s="661"/>
      <c r="G461" s="661"/>
      <c r="H461" s="661"/>
      <c r="I461" s="661"/>
      <c r="J461" s="661"/>
      <c r="K461" s="661"/>
      <c r="L461" s="661"/>
      <c r="M461" s="661"/>
    </row>
    <row r="462" spans="1:13" ht="75" x14ac:dyDescent="0.25">
      <c r="A462" s="492">
        <v>148</v>
      </c>
      <c r="B462" s="384" t="s">
        <v>213</v>
      </c>
      <c r="C462" s="418" t="s">
        <v>149</v>
      </c>
      <c r="D462" s="262" t="s">
        <v>16</v>
      </c>
      <c r="E462" s="412">
        <f>E463</f>
        <v>1700</v>
      </c>
      <c r="F462" s="412">
        <f>F463</f>
        <v>1720</v>
      </c>
      <c r="G462" s="413">
        <f>F462/E462*100</f>
        <v>101.17647058823529</v>
      </c>
      <c r="H462" s="414">
        <v>100</v>
      </c>
      <c r="I462" s="412">
        <f>I463</f>
        <v>10100</v>
      </c>
      <c r="J462" s="412">
        <f>J463</f>
        <v>10721</v>
      </c>
      <c r="K462" s="413">
        <f t="shared" si="51"/>
        <v>106.14851485148516</v>
      </c>
      <c r="L462" s="414">
        <v>100</v>
      </c>
      <c r="M462" s="398"/>
    </row>
    <row r="463" spans="1:13" s="155" customFormat="1" x14ac:dyDescent="0.25">
      <c r="A463" s="492"/>
      <c r="B463" s="387" t="s">
        <v>19</v>
      </c>
      <c r="C463" s="419"/>
      <c r="D463" s="388"/>
      <c r="E463" s="415">
        <f>E466+E465+E467</f>
        <v>1700</v>
      </c>
      <c r="F463" s="415">
        <f>F466+F465+F467</f>
        <v>1720</v>
      </c>
      <c r="G463" s="416">
        <f t="shared" ref="G463:G541" si="52">F463/E463*100</f>
        <v>101.17647058823529</v>
      </c>
      <c r="H463" s="417"/>
      <c r="I463" s="415">
        <f>I466+I465+I467</f>
        <v>10100</v>
      </c>
      <c r="J463" s="415">
        <f>J466+J465+J467</f>
        <v>10721</v>
      </c>
      <c r="K463" s="416">
        <f t="shared" si="51"/>
        <v>106.14851485148516</v>
      </c>
      <c r="L463" s="417"/>
      <c r="M463" s="429"/>
    </row>
    <row r="464" spans="1:13" s="155" customFormat="1" x14ac:dyDescent="0.25">
      <c r="A464" s="492"/>
      <c r="B464" s="384" t="s">
        <v>155</v>
      </c>
      <c r="C464" s="419"/>
      <c r="D464" s="388"/>
      <c r="E464" s="415"/>
      <c r="F464" s="415"/>
      <c r="G464" s="416"/>
      <c r="H464" s="417"/>
      <c r="I464" s="417"/>
      <c r="J464" s="417"/>
      <c r="K464" s="416"/>
      <c r="L464" s="417"/>
      <c r="M464" s="429"/>
    </row>
    <row r="465" spans="1:13" s="155" customFormat="1" x14ac:dyDescent="0.25">
      <c r="A465" s="492"/>
      <c r="B465" s="384" t="s">
        <v>164</v>
      </c>
      <c r="C465" s="419"/>
      <c r="D465" s="388"/>
      <c r="E465" s="415">
        <v>400</v>
      </c>
      <c r="F465" s="415">
        <v>400</v>
      </c>
      <c r="G465" s="416">
        <f t="shared" si="52"/>
        <v>100</v>
      </c>
      <c r="H465" s="417"/>
      <c r="I465" s="415">
        <f>E465+'2016'!E338+'2017'!E335+'2018'!E345</f>
        <v>5200</v>
      </c>
      <c r="J465" s="415">
        <f>F465+'2016'!F338+'2017'!F335+'2018'!F345</f>
        <v>5200</v>
      </c>
      <c r="K465" s="416">
        <f t="shared" si="51"/>
        <v>100</v>
      </c>
      <c r="L465" s="417"/>
      <c r="M465" s="429"/>
    </row>
    <row r="466" spans="1:13" s="155" customFormat="1" x14ac:dyDescent="0.25">
      <c r="A466" s="492"/>
      <c r="B466" s="384" t="s">
        <v>214</v>
      </c>
      <c r="C466" s="419"/>
      <c r="D466" s="388"/>
      <c r="E466" s="415">
        <v>800</v>
      </c>
      <c r="F466" s="415">
        <v>820</v>
      </c>
      <c r="G466" s="416">
        <f t="shared" si="52"/>
        <v>102.49999999999999</v>
      </c>
      <c r="H466" s="417"/>
      <c r="I466" s="415">
        <f>E466+'2016'!E339+'2017'!E336+'2018'!E346</f>
        <v>3200</v>
      </c>
      <c r="J466" s="415">
        <f>F466+'2016'!F339+'2017'!F336+'2018'!F346</f>
        <v>3821</v>
      </c>
      <c r="K466" s="416">
        <f t="shared" si="51"/>
        <v>119.40625</v>
      </c>
      <c r="L466" s="417"/>
      <c r="M466" s="429"/>
    </row>
    <row r="467" spans="1:13" s="155" customFormat="1" x14ac:dyDescent="0.25">
      <c r="A467" s="492"/>
      <c r="B467" s="384" t="s">
        <v>215</v>
      </c>
      <c r="C467" s="419"/>
      <c r="D467" s="388"/>
      <c r="E467" s="415">
        <v>500</v>
      </c>
      <c r="F467" s="415">
        <v>500</v>
      </c>
      <c r="G467" s="416">
        <f t="shared" si="52"/>
        <v>100</v>
      </c>
      <c r="H467" s="417"/>
      <c r="I467" s="415">
        <f>E467+'2016'!E340+'2017'!E337+'2018'!E347</f>
        <v>1700</v>
      </c>
      <c r="J467" s="415">
        <f>F467+'2016'!F340+'2017'!F337+'2018'!F347</f>
        <v>1700</v>
      </c>
      <c r="K467" s="416">
        <f t="shared" si="51"/>
        <v>100</v>
      </c>
      <c r="L467" s="417"/>
      <c r="M467" s="429"/>
    </row>
    <row r="468" spans="1:13" ht="45" x14ac:dyDescent="0.25">
      <c r="A468" s="492">
        <v>149</v>
      </c>
      <c r="B468" s="384" t="s">
        <v>489</v>
      </c>
      <c r="C468" s="418" t="s">
        <v>149</v>
      </c>
      <c r="D468" s="262" t="s">
        <v>16</v>
      </c>
      <c r="E468" s="412">
        <f>E469</f>
        <v>1900</v>
      </c>
      <c r="F468" s="412">
        <f>F469</f>
        <v>2150</v>
      </c>
      <c r="G468" s="413">
        <f t="shared" si="52"/>
        <v>113.1578947368421</v>
      </c>
      <c r="H468" s="414">
        <v>100</v>
      </c>
      <c r="I468" s="412">
        <f>I469</f>
        <v>7300</v>
      </c>
      <c r="J468" s="412">
        <f>J469</f>
        <v>7790</v>
      </c>
      <c r="K468" s="413">
        <f t="shared" si="51"/>
        <v>106.71232876712328</v>
      </c>
      <c r="L468" s="414">
        <v>100</v>
      </c>
      <c r="M468" s="398"/>
    </row>
    <row r="469" spans="1:13" s="155" customFormat="1" x14ac:dyDescent="0.25">
      <c r="A469" s="492"/>
      <c r="B469" s="387" t="s">
        <v>19</v>
      </c>
      <c r="C469" s="419"/>
      <c r="D469" s="388"/>
      <c r="E469" s="415">
        <f>E472+E471+E473</f>
        <v>1900</v>
      </c>
      <c r="F469" s="415">
        <f>F472+F471+F473</f>
        <v>2150</v>
      </c>
      <c r="G469" s="416">
        <f t="shared" si="52"/>
        <v>113.1578947368421</v>
      </c>
      <c r="H469" s="417"/>
      <c r="I469" s="415">
        <f>I472+I471+I473</f>
        <v>7300</v>
      </c>
      <c r="J469" s="415">
        <f>J472+J471+J473</f>
        <v>7790</v>
      </c>
      <c r="K469" s="416">
        <f t="shared" si="51"/>
        <v>106.71232876712328</v>
      </c>
      <c r="L469" s="417"/>
      <c r="M469" s="429"/>
    </row>
    <row r="470" spans="1:13" s="155" customFormat="1" x14ac:dyDescent="0.25">
      <c r="A470" s="492"/>
      <c r="B470" s="384" t="s">
        <v>155</v>
      </c>
      <c r="C470" s="419"/>
      <c r="D470" s="388"/>
      <c r="E470" s="415"/>
      <c r="F470" s="415"/>
      <c r="G470" s="416"/>
      <c r="H470" s="417"/>
      <c r="I470" s="417"/>
      <c r="J470" s="417"/>
      <c r="K470" s="416"/>
      <c r="L470" s="417"/>
      <c r="M470" s="429"/>
    </row>
    <row r="471" spans="1:13" s="155" customFormat="1" x14ac:dyDescent="0.25">
      <c r="A471" s="492"/>
      <c r="B471" s="384" t="s">
        <v>164</v>
      </c>
      <c r="C471" s="419"/>
      <c r="D471" s="388"/>
      <c r="E471" s="415">
        <v>400</v>
      </c>
      <c r="F471" s="415">
        <v>400</v>
      </c>
      <c r="G471" s="416">
        <f t="shared" si="52"/>
        <v>100</v>
      </c>
      <c r="H471" s="417"/>
      <c r="I471" s="415">
        <f>E471+'2016'!E344+'2017'!E341+'2018'!E351</f>
        <v>1600</v>
      </c>
      <c r="J471" s="415">
        <f>F471+'2016'!F344+'2017'!F341+'2018'!F351</f>
        <v>1600</v>
      </c>
      <c r="K471" s="416">
        <f t="shared" si="51"/>
        <v>100</v>
      </c>
      <c r="L471" s="417"/>
      <c r="M471" s="429"/>
    </row>
    <row r="472" spans="1:13" s="155" customFormat="1" x14ac:dyDescent="0.25">
      <c r="A472" s="492"/>
      <c r="B472" s="384" t="s">
        <v>214</v>
      </c>
      <c r="C472" s="419"/>
      <c r="D472" s="388"/>
      <c r="E472" s="415">
        <v>800</v>
      </c>
      <c r="F472" s="415">
        <v>1050</v>
      </c>
      <c r="G472" s="416">
        <f t="shared" si="52"/>
        <v>131.25</v>
      </c>
      <c r="H472" s="417"/>
      <c r="I472" s="415">
        <f>E472+'2016'!E345+'2017'!E342+'2018'!E352</f>
        <v>3200</v>
      </c>
      <c r="J472" s="415">
        <f>F472+'2016'!F345+'2017'!F342+'2018'!F352</f>
        <v>3690</v>
      </c>
      <c r="K472" s="416">
        <f t="shared" si="51"/>
        <v>115.3125</v>
      </c>
      <c r="L472" s="417"/>
      <c r="M472" s="429"/>
    </row>
    <row r="473" spans="1:13" s="155" customFormat="1" x14ac:dyDescent="0.25">
      <c r="A473" s="492"/>
      <c r="B473" s="384" t="s">
        <v>215</v>
      </c>
      <c r="C473" s="419"/>
      <c r="D473" s="388"/>
      <c r="E473" s="415">
        <v>700</v>
      </c>
      <c r="F473" s="415">
        <v>700</v>
      </c>
      <c r="G473" s="416">
        <f t="shared" si="52"/>
        <v>100</v>
      </c>
      <c r="H473" s="417"/>
      <c r="I473" s="415">
        <f>E473+'2016'!E346+'2017'!E343+'2018'!E353</f>
        <v>2500</v>
      </c>
      <c r="J473" s="415">
        <f>F473+'2016'!F346+'2017'!F343+'2018'!F353</f>
        <v>2500</v>
      </c>
      <c r="K473" s="416">
        <f t="shared" si="51"/>
        <v>100</v>
      </c>
      <c r="L473" s="417"/>
      <c r="M473" s="429"/>
    </row>
    <row r="474" spans="1:13" ht="105" x14ac:dyDescent="0.25">
      <c r="A474" s="492">
        <v>150</v>
      </c>
      <c r="B474" s="384" t="s">
        <v>217</v>
      </c>
      <c r="C474" s="418" t="s">
        <v>149</v>
      </c>
      <c r="D474" s="262" t="s">
        <v>16</v>
      </c>
      <c r="E474" s="412">
        <f>E475</f>
        <v>900</v>
      </c>
      <c r="F474" s="412">
        <f>F475</f>
        <v>920</v>
      </c>
      <c r="G474" s="413">
        <f t="shared" si="52"/>
        <v>102.22222222222221</v>
      </c>
      <c r="H474" s="414">
        <v>100</v>
      </c>
      <c r="I474" s="412">
        <f>I475</f>
        <v>4100</v>
      </c>
      <c r="J474" s="412">
        <f>J475</f>
        <v>4240</v>
      </c>
      <c r="K474" s="413">
        <f t="shared" si="51"/>
        <v>103.41463414634147</v>
      </c>
      <c r="L474" s="414">
        <v>100</v>
      </c>
      <c r="M474" s="398"/>
    </row>
    <row r="475" spans="1:13" s="155" customFormat="1" x14ac:dyDescent="0.25">
      <c r="A475" s="492"/>
      <c r="B475" s="387" t="s">
        <v>19</v>
      </c>
      <c r="C475" s="419"/>
      <c r="D475" s="388"/>
      <c r="E475" s="415">
        <f>E478+E477+E479</f>
        <v>900</v>
      </c>
      <c r="F475" s="415">
        <f>F478+F477+F479</f>
        <v>920</v>
      </c>
      <c r="G475" s="416">
        <f t="shared" si="52"/>
        <v>102.22222222222221</v>
      </c>
      <c r="H475" s="417"/>
      <c r="I475" s="415">
        <f>I478+I477+I479</f>
        <v>4100</v>
      </c>
      <c r="J475" s="415">
        <f>J478+J477+J479</f>
        <v>4240</v>
      </c>
      <c r="K475" s="416">
        <f t="shared" si="51"/>
        <v>103.41463414634147</v>
      </c>
      <c r="L475" s="417"/>
      <c r="M475" s="429"/>
    </row>
    <row r="476" spans="1:13" x14ac:dyDescent="0.25">
      <c r="A476" s="492"/>
      <c r="B476" s="384" t="s">
        <v>155</v>
      </c>
      <c r="C476" s="418"/>
      <c r="D476" s="262"/>
      <c r="E476" s="412"/>
      <c r="F476" s="412"/>
      <c r="G476" s="413"/>
      <c r="H476" s="414"/>
      <c r="I476" s="414"/>
      <c r="J476" s="414"/>
      <c r="K476" s="416"/>
      <c r="L476" s="414"/>
      <c r="M476" s="398"/>
    </row>
    <row r="477" spans="1:13" x14ac:dyDescent="0.25">
      <c r="A477" s="492"/>
      <c r="B477" s="384" t="s">
        <v>164</v>
      </c>
      <c r="C477" s="418"/>
      <c r="D477" s="262"/>
      <c r="E477" s="412">
        <v>200</v>
      </c>
      <c r="F477" s="412">
        <v>200</v>
      </c>
      <c r="G477" s="413">
        <f t="shared" si="52"/>
        <v>100</v>
      </c>
      <c r="H477" s="414"/>
      <c r="I477" s="415">
        <f>E477+'2016'!E350+'2017'!E347+'2018'!E357</f>
        <v>800</v>
      </c>
      <c r="J477" s="415">
        <f>F477+'2016'!F350+'2017'!F347+'2018'!F357</f>
        <v>800</v>
      </c>
      <c r="K477" s="416">
        <f t="shared" si="51"/>
        <v>100</v>
      </c>
      <c r="L477" s="414"/>
      <c r="M477" s="398"/>
    </row>
    <row r="478" spans="1:13" x14ac:dyDescent="0.25">
      <c r="A478" s="492"/>
      <c r="B478" s="384" t="s">
        <v>214</v>
      </c>
      <c r="C478" s="418"/>
      <c r="D478" s="262"/>
      <c r="E478" s="412">
        <v>200</v>
      </c>
      <c r="F478" s="412">
        <v>220</v>
      </c>
      <c r="G478" s="413">
        <f t="shared" si="52"/>
        <v>110.00000000000001</v>
      </c>
      <c r="H478" s="414"/>
      <c r="I478" s="415">
        <f>E478+'2016'!E351+'2017'!E348+'2018'!E358</f>
        <v>800</v>
      </c>
      <c r="J478" s="415">
        <f>F478+'2016'!F351+'2017'!F348+'2018'!F358</f>
        <v>940</v>
      </c>
      <c r="K478" s="416">
        <f t="shared" si="51"/>
        <v>117.5</v>
      </c>
      <c r="L478" s="414"/>
      <c r="M478" s="398"/>
    </row>
    <row r="479" spans="1:13" x14ac:dyDescent="0.25">
      <c r="A479" s="492"/>
      <c r="B479" s="384" t="s">
        <v>215</v>
      </c>
      <c r="C479" s="418"/>
      <c r="D479" s="262"/>
      <c r="E479" s="412">
        <v>500</v>
      </c>
      <c r="F479" s="412">
        <v>500</v>
      </c>
      <c r="G479" s="413">
        <f t="shared" si="52"/>
        <v>100</v>
      </c>
      <c r="H479" s="414"/>
      <c r="I479" s="415">
        <f>E479+'2016'!E352+'2017'!E349+'2018'!E359</f>
        <v>2500</v>
      </c>
      <c r="J479" s="415">
        <f>F479+'2016'!F352+'2017'!F349+'2018'!F359</f>
        <v>2500</v>
      </c>
      <c r="K479" s="416">
        <f t="shared" si="51"/>
        <v>100</v>
      </c>
      <c r="L479" s="414"/>
      <c r="M479" s="398"/>
    </row>
    <row r="480" spans="1:13" ht="75" x14ac:dyDescent="0.25">
      <c r="A480" s="492">
        <v>151</v>
      </c>
      <c r="B480" s="384" t="s">
        <v>218</v>
      </c>
      <c r="C480" s="418" t="s">
        <v>149</v>
      </c>
      <c r="D480" s="262" t="s">
        <v>16</v>
      </c>
      <c r="E480" s="412">
        <f>E481</f>
        <v>1000</v>
      </c>
      <c r="F480" s="412">
        <f>F481</f>
        <v>1000</v>
      </c>
      <c r="G480" s="413">
        <f t="shared" si="52"/>
        <v>100</v>
      </c>
      <c r="H480" s="414">
        <v>100</v>
      </c>
      <c r="I480" s="412">
        <f>I481</f>
        <v>48000</v>
      </c>
      <c r="J480" s="412">
        <f>J481</f>
        <v>51050</v>
      </c>
      <c r="K480" s="413">
        <f t="shared" si="51"/>
        <v>106.35416666666666</v>
      </c>
      <c r="L480" s="414">
        <v>100</v>
      </c>
      <c r="M480" s="398"/>
    </row>
    <row r="481" spans="1:13" s="155" customFormat="1" x14ac:dyDescent="0.25">
      <c r="A481" s="492"/>
      <c r="B481" s="387" t="s">
        <v>19</v>
      </c>
      <c r="C481" s="419"/>
      <c r="D481" s="388"/>
      <c r="E481" s="415">
        <f>E483+E484</f>
        <v>1000</v>
      </c>
      <c r="F481" s="415">
        <f>F483+F484</f>
        <v>1000</v>
      </c>
      <c r="G481" s="416">
        <f t="shared" si="52"/>
        <v>100</v>
      </c>
      <c r="H481" s="417"/>
      <c r="I481" s="415">
        <f>I483+I484</f>
        <v>48000</v>
      </c>
      <c r="J481" s="415">
        <f>J483+J484</f>
        <v>51050</v>
      </c>
      <c r="K481" s="416">
        <f t="shared" si="51"/>
        <v>106.35416666666666</v>
      </c>
      <c r="L481" s="417"/>
      <c r="M481" s="429"/>
    </row>
    <row r="482" spans="1:13" x14ac:dyDescent="0.25">
      <c r="A482" s="492"/>
      <c r="B482" s="384" t="s">
        <v>155</v>
      </c>
      <c r="C482" s="418"/>
      <c r="D482" s="262"/>
      <c r="E482" s="412"/>
      <c r="F482" s="412"/>
      <c r="G482" s="413"/>
      <c r="H482" s="414"/>
      <c r="I482" s="414"/>
      <c r="J482" s="414"/>
      <c r="K482" s="416"/>
      <c r="L482" s="414"/>
      <c r="M482" s="398"/>
    </row>
    <row r="483" spans="1:13" x14ac:dyDescent="0.25">
      <c r="A483" s="492"/>
      <c r="B483" s="384" t="s">
        <v>214</v>
      </c>
      <c r="C483" s="418"/>
      <c r="D483" s="262"/>
      <c r="E483" s="412"/>
      <c r="F483" s="412"/>
      <c r="G483" s="413"/>
      <c r="H483" s="414"/>
      <c r="I483" s="415">
        <f>E483+'2016'!E356+'2017'!E353+'2018'!E363</f>
        <v>45000</v>
      </c>
      <c r="J483" s="415">
        <f>F483+'2016'!F356+'2017'!F353+'2018'!F363</f>
        <v>48050</v>
      </c>
      <c r="K483" s="416">
        <f t="shared" si="51"/>
        <v>106.77777777777777</v>
      </c>
      <c r="L483" s="414"/>
      <c r="M483" s="398"/>
    </row>
    <row r="484" spans="1:13" x14ac:dyDescent="0.25">
      <c r="A484" s="492"/>
      <c r="B484" s="384" t="s">
        <v>215</v>
      </c>
      <c r="C484" s="418"/>
      <c r="D484" s="262"/>
      <c r="E484" s="412">
        <v>1000</v>
      </c>
      <c r="F484" s="412">
        <v>1000</v>
      </c>
      <c r="G484" s="413">
        <f t="shared" si="52"/>
        <v>100</v>
      </c>
      <c r="H484" s="414"/>
      <c r="I484" s="415">
        <f>E484+'2016'!E357+'2017'!E354+'2018'!E364</f>
        <v>3000</v>
      </c>
      <c r="J484" s="415">
        <f>F484+'2016'!F357+'2017'!F354+'2018'!F364</f>
        <v>3000</v>
      </c>
      <c r="K484" s="416">
        <f t="shared" si="51"/>
        <v>100</v>
      </c>
      <c r="L484" s="414"/>
      <c r="M484" s="398"/>
    </row>
    <row r="485" spans="1:13" ht="75" x14ac:dyDescent="0.25">
      <c r="A485" s="492">
        <v>152</v>
      </c>
      <c r="B485" s="384" t="s">
        <v>219</v>
      </c>
      <c r="C485" s="418" t="s">
        <v>149</v>
      </c>
      <c r="D485" s="262" t="s">
        <v>16</v>
      </c>
      <c r="E485" s="412">
        <f>E486</f>
        <v>900</v>
      </c>
      <c r="F485" s="412">
        <f>F486</f>
        <v>900</v>
      </c>
      <c r="G485" s="413">
        <f t="shared" si="52"/>
        <v>100</v>
      </c>
      <c r="H485" s="414">
        <v>100</v>
      </c>
      <c r="I485" s="412">
        <f>I486</f>
        <v>3600</v>
      </c>
      <c r="J485" s="412">
        <f>J486</f>
        <v>3600</v>
      </c>
      <c r="K485" s="413">
        <f t="shared" si="51"/>
        <v>100</v>
      </c>
      <c r="L485" s="414">
        <v>100</v>
      </c>
      <c r="M485" s="398"/>
    </row>
    <row r="486" spans="1:13" s="155" customFormat="1" x14ac:dyDescent="0.25">
      <c r="A486" s="492"/>
      <c r="B486" s="387" t="s">
        <v>19</v>
      </c>
      <c r="C486" s="419"/>
      <c r="D486" s="388"/>
      <c r="E486" s="415">
        <f>E488+E489+E490</f>
        <v>900</v>
      </c>
      <c r="F486" s="415">
        <f>F488+F489+F490</f>
        <v>900</v>
      </c>
      <c r="G486" s="416">
        <f t="shared" si="52"/>
        <v>100</v>
      </c>
      <c r="H486" s="417"/>
      <c r="I486" s="415">
        <f>I488+I489+I490</f>
        <v>3600</v>
      </c>
      <c r="J486" s="415">
        <f>J488+J489+J490</f>
        <v>3600</v>
      </c>
      <c r="K486" s="416">
        <f t="shared" si="51"/>
        <v>100</v>
      </c>
      <c r="L486" s="417"/>
      <c r="M486" s="429"/>
    </row>
    <row r="487" spans="1:13" x14ac:dyDescent="0.25">
      <c r="A487" s="492"/>
      <c r="B487" s="384" t="s">
        <v>155</v>
      </c>
      <c r="C487" s="418"/>
      <c r="D487" s="262"/>
      <c r="E487" s="412"/>
      <c r="F487" s="412"/>
      <c r="G487" s="413"/>
      <c r="H487" s="414"/>
      <c r="I487" s="414"/>
      <c r="J487" s="414"/>
      <c r="K487" s="416"/>
      <c r="L487" s="414"/>
      <c r="M487" s="398"/>
    </row>
    <row r="488" spans="1:13" x14ac:dyDescent="0.25">
      <c r="A488" s="492"/>
      <c r="B488" s="384" t="s">
        <v>164</v>
      </c>
      <c r="C488" s="418"/>
      <c r="D488" s="262"/>
      <c r="E488" s="412">
        <v>200</v>
      </c>
      <c r="F488" s="412">
        <v>200</v>
      </c>
      <c r="G488" s="413">
        <f t="shared" si="52"/>
        <v>100</v>
      </c>
      <c r="H488" s="414"/>
      <c r="I488" s="415">
        <f>E488+'2016'!E361+'2017'!E358+'2018'!E368</f>
        <v>800</v>
      </c>
      <c r="J488" s="415">
        <f>F488+'2016'!F361+'2017'!F358+'2018'!F368</f>
        <v>800</v>
      </c>
      <c r="K488" s="416">
        <f t="shared" si="51"/>
        <v>100</v>
      </c>
      <c r="L488" s="414"/>
      <c r="M488" s="398"/>
    </row>
    <row r="489" spans="1:13" x14ac:dyDescent="0.25">
      <c r="A489" s="492"/>
      <c r="B489" s="384" t="s">
        <v>214</v>
      </c>
      <c r="C489" s="418"/>
      <c r="D489" s="262"/>
      <c r="E489" s="412">
        <v>200</v>
      </c>
      <c r="F489" s="412">
        <v>200</v>
      </c>
      <c r="G489" s="413">
        <f t="shared" si="52"/>
        <v>100</v>
      </c>
      <c r="H489" s="414"/>
      <c r="I489" s="415">
        <f>E489+'2016'!E362+'2017'!E359+'2018'!E369</f>
        <v>800</v>
      </c>
      <c r="J489" s="415">
        <f>F489+'2016'!F362+'2017'!F359+'2018'!F369</f>
        <v>800</v>
      </c>
      <c r="K489" s="416">
        <f t="shared" si="51"/>
        <v>100</v>
      </c>
      <c r="L489" s="414"/>
      <c r="M489" s="398"/>
    </row>
    <row r="490" spans="1:13" x14ac:dyDescent="0.25">
      <c r="A490" s="492"/>
      <c r="B490" s="384" t="s">
        <v>215</v>
      </c>
      <c r="C490" s="418"/>
      <c r="D490" s="262"/>
      <c r="E490" s="412">
        <v>500</v>
      </c>
      <c r="F490" s="412">
        <v>500</v>
      </c>
      <c r="G490" s="413">
        <f t="shared" si="52"/>
        <v>100</v>
      </c>
      <c r="H490" s="414"/>
      <c r="I490" s="415">
        <f>E490+'2016'!E363+'2017'!E360+'2018'!E370</f>
        <v>2000</v>
      </c>
      <c r="J490" s="415">
        <f>F490+'2016'!F363+'2017'!F360+'2018'!F370</f>
        <v>2000</v>
      </c>
      <c r="K490" s="416">
        <f t="shared" si="51"/>
        <v>100</v>
      </c>
      <c r="L490" s="414"/>
      <c r="M490" s="398"/>
    </row>
    <row r="491" spans="1:13" ht="45" x14ac:dyDescent="0.25">
      <c r="A491" s="492">
        <v>153</v>
      </c>
      <c r="B491" s="384" t="s">
        <v>220</v>
      </c>
      <c r="C491" s="418" t="s">
        <v>149</v>
      </c>
      <c r="D491" s="262" t="s">
        <v>16</v>
      </c>
      <c r="E491" s="412">
        <f>E492</f>
        <v>1200</v>
      </c>
      <c r="F491" s="412">
        <f>F492</f>
        <v>1197.96</v>
      </c>
      <c r="G491" s="413">
        <f t="shared" si="52"/>
        <v>99.830000000000013</v>
      </c>
      <c r="H491" s="414">
        <v>100</v>
      </c>
      <c r="I491" s="412">
        <f>I492</f>
        <v>7026.5</v>
      </c>
      <c r="J491" s="412">
        <f>J492</f>
        <v>7014.7800000000007</v>
      </c>
      <c r="K491" s="413">
        <f t="shared" si="51"/>
        <v>99.833202874831002</v>
      </c>
      <c r="L491" s="414">
        <v>100</v>
      </c>
      <c r="M491" s="398"/>
    </row>
    <row r="492" spans="1:13" s="155" customFormat="1" x14ac:dyDescent="0.25">
      <c r="A492" s="492"/>
      <c r="B492" s="387" t="s">
        <v>13</v>
      </c>
      <c r="C492" s="419"/>
      <c r="D492" s="388"/>
      <c r="E492" s="415">
        <f>E494+E495+E496</f>
        <v>1200</v>
      </c>
      <c r="F492" s="415">
        <f>F494+F495+F496</f>
        <v>1197.96</v>
      </c>
      <c r="G492" s="416">
        <f t="shared" si="52"/>
        <v>99.830000000000013</v>
      </c>
      <c r="H492" s="417"/>
      <c r="I492" s="415">
        <f>I494+I495+I496</f>
        <v>7026.5</v>
      </c>
      <c r="J492" s="415">
        <f>J494+J495+J496</f>
        <v>7014.7800000000007</v>
      </c>
      <c r="K492" s="416">
        <f t="shared" si="51"/>
        <v>99.833202874831002</v>
      </c>
      <c r="L492" s="417"/>
      <c r="M492" s="429"/>
    </row>
    <row r="493" spans="1:13" x14ac:dyDescent="0.25">
      <c r="A493" s="492"/>
      <c r="B493" s="384" t="s">
        <v>155</v>
      </c>
      <c r="C493" s="418"/>
      <c r="D493" s="262"/>
      <c r="E493" s="412"/>
      <c r="F493" s="412"/>
      <c r="G493" s="413"/>
      <c r="H493" s="414"/>
      <c r="I493" s="414"/>
      <c r="J493" s="414"/>
      <c r="K493" s="416"/>
      <c r="L493" s="414"/>
      <c r="M493" s="398"/>
    </row>
    <row r="494" spans="1:13" x14ac:dyDescent="0.25">
      <c r="A494" s="492"/>
      <c r="B494" s="384" t="s">
        <v>164</v>
      </c>
      <c r="C494" s="418"/>
      <c r="D494" s="262"/>
      <c r="E494" s="412">
        <v>200</v>
      </c>
      <c r="F494" s="412">
        <v>198.02</v>
      </c>
      <c r="G494" s="413">
        <v>0</v>
      </c>
      <c r="H494" s="414"/>
      <c r="I494" s="415">
        <f>E494+'2016'!E367+'2017'!E364+'2018'!E374</f>
        <v>400</v>
      </c>
      <c r="J494" s="415">
        <f>F494+'2016'!F367+'2017'!F364+'2018'!F374</f>
        <v>393.17</v>
      </c>
      <c r="K494" s="416">
        <f t="shared" si="51"/>
        <v>98.292500000000004</v>
      </c>
      <c r="L494" s="414"/>
      <c r="M494" s="398"/>
    </row>
    <row r="495" spans="1:13" x14ac:dyDescent="0.25">
      <c r="A495" s="492"/>
      <c r="B495" s="384" t="s">
        <v>214</v>
      </c>
      <c r="C495" s="418"/>
      <c r="D495" s="262"/>
      <c r="E495" s="412">
        <v>1000</v>
      </c>
      <c r="F495" s="412">
        <v>999.94</v>
      </c>
      <c r="G495" s="413">
        <f t="shared" si="52"/>
        <v>99.994</v>
      </c>
      <c r="H495" s="414"/>
      <c r="I495" s="415">
        <f>E495+'2016'!E368+'2017'!E365+'2018'!E375</f>
        <v>5626.5</v>
      </c>
      <c r="J495" s="415">
        <f>F495+'2016'!F368+'2017'!F365+'2018'!F375</f>
        <v>5621.6900000000005</v>
      </c>
      <c r="K495" s="416">
        <f t="shared" si="51"/>
        <v>99.914511685772695</v>
      </c>
      <c r="L495" s="414"/>
      <c r="M495" s="398"/>
    </row>
    <row r="496" spans="1:13" x14ac:dyDescent="0.25">
      <c r="A496" s="492"/>
      <c r="B496" s="384" t="s">
        <v>215</v>
      </c>
      <c r="C496" s="418"/>
      <c r="D496" s="262"/>
      <c r="E496" s="412"/>
      <c r="F496" s="412"/>
      <c r="G496" s="413"/>
      <c r="H496" s="414"/>
      <c r="I496" s="415">
        <f>E496+'2016'!E369+'2018'!E376</f>
        <v>1000</v>
      </c>
      <c r="J496" s="415">
        <f>F496+'2016'!F369+'2018'!F376</f>
        <v>999.92</v>
      </c>
      <c r="K496" s="416">
        <f t="shared" si="51"/>
        <v>99.99199999999999</v>
      </c>
      <c r="L496" s="414"/>
      <c r="M496" s="398"/>
    </row>
    <row r="497" spans="1:13" ht="45" x14ac:dyDescent="0.25">
      <c r="A497" s="501">
        <v>154</v>
      </c>
      <c r="B497" s="384" t="s">
        <v>666</v>
      </c>
      <c r="C497" s="418" t="s">
        <v>149</v>
      </c>
      <c r="D497" s="501" t="s">
        <v>248</v>
      </c>
      <c r="E497" s="412">
        <f>E498</f>
        <v>2800</v>
      </c>
      <c r="F497" s="412">
        <f>F498</f>
        <v>2799.3</v>
      </c>
      <c r="G497" s="413">
        <f t="shared" si="52"/>
        <v>99.975000000000009</v>
      </c>
      <c r="H497" s="414">
        <v>100</v>
      </c>
      <c r="I497" s="412">
        <f>I498</f>
        <v>4600</v>
      </c>
      <c r="J497" s="412">
        <f>J498</f>
        <v>4598.25</v>
      </c>
      <c r="K497" s="413">
        <f t="shared" si="51"/>
        <v>99.961956521739125</v>
      </c>
      <c r="L497" s="414">
        <v>100</v>
      </c>
      <c r="M497" s="398"/>
    </row>
    <row r="498" spans="1:13" x14ac:dyDescent="0.25">
      <c r="A498" s="501"/>
      <c r="B498" s="387" t="s">
        <v>13</v>
      </c>
      <c r="C498" s="418"/>
      <c r="D498" s="501"/>
      <c r="E498" s="415">
        <f>E500+E501+E502</f>
        <v>2800</v>
      </c>
      <c r="F498" s="415">
        <f>F500+F501+F502</f>
        <v>2799.3</v>
      </c>
      <c r="G498" s="416">
        <f t="shared" si="52"/>
        <v>99.975000000000009</v>
      </c>
      <c r="H498" s="414"/>
      <c r="I498" s="415">
        <f>I500+I501+I502</f>
        <v>4600</v>
      </c>
      <c r="J498" s="415">
        <f>J500+J501+J502</f>
        <v>4598.25</v>
      </c>
      <c r="K498" s="416">
        <f t="shared" si="51"/>
        <v>99.961956521739125</v>
      </c>
      <c r="L498" s="414"/>
      <c r="M498" s="398"/>
    </row>
    <row r="499" spans="1:13" x14ac:dyDescent="0.25">
      <c r="A499" s="501"/>
      <c r="B499" s="384" t="s">
        <v>155</v>
      </c>
      <c r="C499" s="418"/>
      <c r="D499" s="501"/>
      <c r="E499" s="412"/>
      <c r="F499" s="412"/>
      <c r="G499" s="413"/>
      <c r="H499" s="414"/>
      <c r="I499" s="415"/>
      <c r="J499" s="415"/>
      <c r="K499" s="416"/>
      <c r="L499" s="414"/>
      <c r="M499" s="398"/>
    </row>
    <row r="500" spans="1:13" x14ac:dyDescent="0.25">
      <c r="A500" s="501"/>
      <c r="B500" s="384" t="s">
        <v>164</v>
      </c>
      <c r="C500" s="418"/>
      <c r="D500" s="501"/>
      <c r="E500" s="412">
        <v>300</v>
      </c>
      <c r="F500" s="412">
        <v>299.52</v>
      </c>
      <c r="G500" s="413">
        <f t="shared" si="52"/>
        <v>99.839999999999989</v>
      </c>
      <c r="H500" s="414"/>
      <c r="I500" s="415">
        <f>E500+'2017'!E369</f>
        <v>600</v>
      </c>
      <c r="J500" s="415">
        <f>F500+'2017'!F369</f>
        <v>599.29</v>
      </c>
      <c r="K500" s="416">
        <f t="shared" si="51"/>
        <v>99.881666666666661</v>
      </c>
      <c r="L500" s="414"/>
      <c r="M500" s="398"/>
    </row>
    <row r="501" spans="1:13" x14ac:dyDescent="0.25">
      <c r="A501" s="501"/>
      <c r="B501" s="384" t="s">
        <v>214</v>
      </c>
      <c r="C501" s="418"/>
      <c r="D501" s="501"/>
      <c r="E501" s="412">
        <v>1500</v>
      </c>
      <c r="F501" s="412">
        <v>1499.78</v>
      </c>
      <c r="G501" s="413">
        <f t="shared" si="52"/>
        <v>99.98533333333333</v>
      </c>
      <c r="H501" s="414"/>
      <c r="I501" s="415">
        <f>E501+'2017'!E370</f>
        <v>3000</v>
      </c>
      <c r="J501" s="415">
        <f>F501+'2017'!F370</f>
        <v>2998.96</v>
      </c>
      <c r="K501" s="416">
        <f t="shared" si="51"/>
        <v>99.965333333333334</v>
      </c>
      <c r="L501" s="414"/>
      <c r="M501" s="398"/>
    </row>
    <row r="502" spans="1:13" x14ac:dyDescent="0.25">
      <c r="A502" s="501"/>
      <c r="B502" s="384" t="s">
        <v>215</v>
      </c>
      <c r="C502" s="418"/>
      <c r="D502" s="501"/>
      <c r="E502" s="412">
        <v>1000</v>
      </c>
      <c r="F502" s="412">
        <v>1000</v>
      </c>
      <c r="G502" s="413">
        <f t="shared" si="52"/>
        <v>100</v>
      </c>
      <c r="H502" s="414"/>
      <c r="I502" s="415">
        <f>E502</f>
        <v>1000</v>
      </c>
      <c r="J502" s="415">
        <f>F502</f>
        <v>1000</v>
      </c>
      <c r="K502" s="416">
        <f t="shared" si="51"/>
        <v>100</v>
      </c>
      <c r="L502" s="414"/>
      <c r="M502" s="398"/>
    </row>
    <row r="503" spans="1:13" ht="42.75" customHeight="1" x14ac:dyDescent="0.25">
      <c r="A503" s="492">
        <v>155</v>
      </c>
      <c r="B503" s="384" t="s">
        <v>221</v>
      </c>
      <c r="C503" s="418" t="s">
        <v>149</v>
      </c>
      <c r="D503" s="262" t="s">
        <v>16</v>
      </c>
      <c r="E503" s="412">
        <f>E504+E505</f>
        <v>37500</v>
      </c>
      <c r="F503" s="412">
        <f>F504+F505</f>
        <v>67888.39</v>
      </c>
      <c r="G503" s="413">
        <f t="shared" si="52"/>
        <v>181.03570666666667</v>
      </c>
      <c r="H503" s="414">
        <v>100</v>
      </c>
      <c r="I503" s="412">
        <f>I504+I505</f>
        <v>136054</v>
      </c>
      <c r="J503" s="412">
        <f>J504+J505</f>
        <v>212475.22</v>
      </c>
      <c r="K503" s="413">
        <f t="shared" si="51"/>
        <v>156.16977082628955</v>
      </c>
      <c r="L503" s="414">
        <v>100</v>
      </c>
      <c r="M503" s="398"/>
    </row>
    <row r="504" spans="1:13" x14ac:dyDescent="0.25">
      <c r="A504" s="492"/>
      <c r="B504" s="387" t="s">
        <v>13</v>
      </c>
      <c r="C504" s="418"/>
      <c r="D504" s="262"/>
      <c r="E504" s="415">
        <f>E508+E511+E514</f>
        <v>19000</v>
      </c>
      <c r="F504" s="415">
        <f>F508+F511+F514</f>
        <v>18958.39</v>
      </c>
      <c r="G504" s="413"/>
      <c r="H504" s="414"/>
      <c r="I504" s="415">
        <f>I508+I511+I514</f>
        <v>43054</v>
      </c>
      <c r="J504" s="415">
        <f>J508+J511+J514</f>
        <v>41088.22</v>
      </c>
      <c r="K504" s="416">
        <f t="shared" si="51"/>
        <v>95.434152459701778</v>
      </c>
      <c r="L504" s="414"/>
      <c r="M504" s="398"/>
    </row>
    <row r="505" spans="1:13" s="155" customFormat="1" x14ac:dyDescent="0.25">
      <c r="A505" s="492"/>
      <c r="B505" s="387" t="s">
        <v>19</v>
      </c>
      <c r="C505" s="419"/>
      <c r="D505" s="388"/>
      <c r="E505" s="415">
        <f>E509+E512+E515</f>
        <v>18500</v>
      </c>
      <c r="F505" s="415">
        <f>F509+F512+F515</f>
        <v>48930</v>
      </c>
      <c r="G505" s="416">
        <f t="shared" si="52"/>
        <v>264.48648648648646</v>
      </c>
      <c r="H505" s="417"/>
      <c r="I505" s="415">
        <f>I509+I512+I515</f>
        <v>93000</v>
      </c>
      <c r="J505" s="415">
        <f>J509+J512+J515</f>
        <v>171387</v>
      </c>
      <c r="K505" s="416">
        <f t="shared" si="51"/>
        <v>184.28709677419354</v>
      </c>
      <c r="L505" s="417"/>
      <c r="M505" s="447"/>
    </row>
    <row r="506" spans="1:13" x14ac:dyDescent="0.25">
      <c r="A506" s="492"/>
      <c r="B506" s="384" t="s">
        <v>155</v>
      </c>
      <c r="C506" s="418"/>
      <c r="D506" s="262"/>
      <c r="E506" s="412"/>
      <c r="F506" s="412"/>
      <c r="G506" s="413"/>
      <c r="H506" s="414"/>
      <c r="I506" s="414"/>
      <c r="J506" s="414"/>
      <c r="K506" s="416"/>
      <c r="L506" s="414"/>
      <c r="M506" s="444"/>
    </row>
    <row r="507" spans="1:13" x14ac:dyDescent="0.25">
      <c r="A507" s="492"/>
      <c r="B507" s="384" t="s">
        <v>164</v>
      </c>
      <c r="C507" s="418"/>
      <c r="D507" s="262"/>
      <c r="E507" s="412">
        <f>E508+E509</f>
        <v>7500</v>
      </c>
      <c r="F507" s="412">
        <f>F508+F509</f>
        <v>7500</v>
      </c>
      <c r="G507" s="413">
        <f t="shared" si="52"/>
        <v>100</v>
      </c>
      <c r="H507" s="414"/>
      <c r="I507" s="412">
        <f>I508+I509</f>
        <v>18315</v>
      </c>
      <c r="J507" s="412">
        <f>J508+J509</f>
        <v>16309.189999999999</v>
      </c>
      <c r="K507" s="416">
        <f t="shared" si="51"/>
        <v>89.048266448266446</v>
      </c>
      <c r="L507" s="414"/>
      <c r="M507" s="444"/>
    </row>
    <row r="508" spans="1:13" x14ac:dyDescent="0.25">
      <c r="A508" s="492"/>
      <c r="B508" s="387" t="s">
        <v>13</v>
      </c>
      <c r="C508" s="418"/>
      <c r="D508" s="262"/>
      <c r="E508" s="415">
        <v>6000</v>
      </c>
      <c r="F508" s="415">
        <v>6000</v>
      </c>
      <c r="G508" s="413"/>
      <c r="H508" s="414"/>
      <c r="I508" s="415">
        <f>E508+'2016'!E375+'2018'!E382</f>
        <v>13315</v>
      </c>
      <c r="J508" s="415">
        <f>F508+'2016'!F375+'2018'!F382</f>
        <v>11309.189999999999</v>
      </c>
      <c r="K508" s="416">
        <f t="shared" si="51"/>
        <v>84.935711603454749</v>
      </c>
      <c r="L508" s="414"/>
      <c r="M508" s="444"/>
    </row>
    <row r="509" spans="1:13" x14ac:dyDescent="0.25">
      <c r="A509" s="492"/>
      <c r="B509" s="387" t="s">
        <v>19</v>
      </c>
      <c r="C509" s="418"/>
      <c r="D509" s="262"/>
      <c r="E509" s="415">
        <v>1500</v>
      </c>
      <c r="F509" s="415">
        <v>1500</v>
      </c>
      <c r="G509" s="413"/>
      <c r="H509" s="414"/>
      <c r="I509" s="415">
        <f>E509+'2016'!E376+'2017'!E374+'2018'!E383</f>
        <v>5000</v>
      </c>
      <c r="J509" s="415">
        <f>F509+'2016'!F376+'2017'!F374+'2018'!F383</f>
        <v>5000</v>
      </c>
      <c r="K509" s="416">
        <f t="shared" si="51"/>
        <v>100</v>
      </c>
      <c r="L509" s="414"/>
      <c r="M509" s="444"/>
    </row>
    <row r="510" spans="1:13" x14ac:dyDescent="0.25">
      <c r="A510" s="492"/>
      <c r="B510" s="384" t="s">
        <v>214</v>
      </c>
      <c r="C510" s="418"/>
      <c r="D510" s="262"/>
      <c r="E510" s="412">
        <f>E511+E512</f>
        <v>21500</v>
      </c>
      <c r="F510" s="412">
        <f>F511+F512</f>
        <v>51888.39</v>
      </c>
      <c r="G510" s="413">
        <f t="shared" si="52"/>
        <v>241.34134883720927</v>
      </c>
      <c r="H510" s="414"/>
      <c r="I510" s="412">
        <f>I511+I512</f>
        <v>72924</v>
      </c>
      <c r="J510" s="412">
        <f>J511+J512</f>
        <v>151248.53</v>
      </c>
      <c r="K510" s="416">
        <f t="shared" si="51"/>
        <v>207.40569634139652</v>
      </c>
      <c r="L510" s="414"/>
      <c r="M510" s="444"/>
    </row>
    <row r="511" spans="1:13" x14ac:dyDescent="0.25">
      <c r="A511" s="492"/>
      <c r="B511" s="387" t="s">
        <v>13</v>
      </c>
      <c r="C511" s="418"/>
      <c r="D511" s="262"/>
      <c r="E511" s="415">
        <v>9500</v>
      </c>
      <c r="F511" s="412">
        <v>9458.39</v>
      </c>
      <c r="G511" s="413"/>
      <c r="H511" s="414"/>
      <c r="I511" s="415">
        <f>E511+'2016'!E378+'2018'!E385</f>
        <v>24924</v>
      </c>
      <c r="J511" s="412">
        <f>F511+'2016'!F378+'2018'!F385</f>
        <v>24861.53</v>
      </c>
      <c r="K511" s="416">
        <f t="shared" si="51"/>
        <v>99.749358048467343</v>
      </c>
      <c r="L511" s="414"/>
      <c r="M511" s="444"/>
    </row>
    <row r="512" spans="1:13" x14ac:dyDescent="0.25">
      <c r="A512" s="492"/>
      <c r="B512" s="387" t="s">
        <v>19</v>
      </c>
      <c r="C512" s="418"/>
      <c r="D512" s="262"/>
      <c r="E512" s="415">
        <v>12000</v>
      </c>
      <c r="F512" s="412">
        <v>42430</v>
      </c>
      <c r="G512" s="413"/>
      <c r="H512" s="414"/>
      <c r="I512" s="415">
        <f>E512+'2016'!E379+'2017'!E375+'2018'!E386</f>
        <v>48000</v>
      </c>
      <c r="J512" s="412">
        <f>F512+'2016'!F379+'2017'!F375+'2018'!F386</f>
        <v>126387</v>
      </c>
      <c r="K512" s="416">
        <f t="shared" si="51"/>
        <v>263.30624999999998</v>
      </c>
      <c r="L512" s="414"/>
      <c r="M512" s="444"/>
    </row>
    <row r="513" spans="1:13" x14ac:dyDescent="0.25">
      <c r="A513" s="492"/>
      <c r="B513" s="384" t="s">
        <v>215</v>
      </c>
      <c r="C513" s="418"/>
      <c r="D513" s="262"/>
      <c r="E513" s="412">
        <f>E514+E515</f>
        <v>8500</v>
      </c>
      <c r="F513" s="412">
        <f>F514+F515</f>
        <v>8500</v>
      </c>
      <c r="G513" s="413">
        <f t="shared" si="52"/>
        <v>100</v>
      </c>
      <c r="H513" s="414"/>
      <c r="I513" s="412">
        <f>I514+I515</f>
        <v>44815</v>
      </c>
      <c r="J513" s="412">
        <f>J514+J515</f>
        <v>44917.5</v>
      </c>
      <c r="K513" s="416">
        <f t="shared" si="51"/>
        <v>100.22871806314851</v>
      </c>
      <c r="L513" s="414"/>
      <c r="M513" s="444"/>
    </row>
    <row r="514" spans="1:13" x14ac:dyDescent="0.25">
      <c r="A514" s="492"/>
      <c r="B514" s="387" t="s">
        <v>13</v>
      </c>
      <c r="C514" s="418"/>
      <c r="D514" s="262"/>
      <c r="E514" s="415">
        <v>3500</v>
      </c>
      <c r="F514" s="415">
        <v>3500</v>
      </c>
      <c r="G514" s="413"/>
      <c r="H514" s="414"/>
      <c r="I514" s="415">
        <f>E514+'2016'!E381+'2018'!E388</f>
        <v>4815</v>
      </c>
      <c r="J514" s="415">
        <f>F514+'2016'!F381+'2018'!F388</f>
        <v>4917.5</v>
      </c>
      <c r="K514" s="416">
        <f t="shared" si="51"/>
        <v>102.12876427829698</v>
      </c>
      <c r="L514" s="414"/>
      <c r="M514" s="444"/>
    </row>
    <row r="515" spans="1:13" x14ac:dyDescent="0.25">
      <c r="A515" s="492"/>
      <c r="B515" s="387" t="s">
        <v>19</v>
      </c>
      <c r="C515" s="418"/>
      <c r="D515" s="262"/>
      <c r="E515" s="415">
        <v>5000</v>
      </c>
      <c r="F515" s="415">
        <v>5000</v>
      </c>
      <c r="G515" s="413"/>
      <c r="H515" s="414"/>
      <c r="I515" s="415">
        <f>E515+'2016'!E382+'2017'!E376+'2018'!E389</f>
        <v>40000</v>
      </c>
      <c r="J515" s="415">
        <f>F515+'2016'!F382+'2017'!F376+'2018'!F389</f>
        <v>40000</v>
      </c>
      <c r="K515" s="416">
        <f t="shared" si="51"/>
        <v>100</v>
      </c>
      <c r="L515" s="414"/>
      <c r="M515" s="444"/>
    </row>
    <row r="516" spans="1:13" ht="45" x14ac:dyDescent="0.25">
      <c r="A516" s="492">
        <v>156</v>
      </c>
      <c r="B516" s="384" t="s">
        <v>222</v>
      </c>
      <c r="C516" s="418" t="s">
        <v>149</v>
      </c>
      <c r="D516" s="262" t="s">
        <v>16</v>
      </c>
      <c r="E516" s="412">
        <f>E517+E518</f>
        <v>80000</v>
      </c>
      <c r="F516" s="412">
        <f>F517+F518</f>
        <v>99892.07</v>
      </c>
      <c r="G516" s="413">
        <f t="shared" si="52"/>
        <v>124.8650875</v>
      </c>
      <c r="H516" s="414">
        <v>100</v>
      </c>
      <c r="I516" s="412">
        <f>I517+I518</f>
        <v>297429</v>
      </c>
      <c r="J516" s="412">
        <f>J517+J518</f>
        <v>341046.91000000003</v>
      </c>
      <c r="K516" s="413">
        <f t="shared" si="51"/>
        <v>114.66498223105349</v>
      </c>
      <c r="L516" s="414">
        <v>100</v>
      </c>
      <c r="M516" s="444"/>
    </row>
    <row r="517" spans="1:13" x14ac:dyDescent="0.25">
      <c r="A517" s="492"/>
      <c r="B517" s="387" t="s">
        <v>13</v>
      </c>
      <c r="C517" s="418"/>
      <c r="D517" s="262"/>
      <c r="E517" s="415">
        <f>E521+E524</f>
        <v>10000</v>
      </c>
      <c r="F517" s="415">
        <f>F521+F524</f>
        <v>9992.07</v>
      </c>
      <c r="G517" s="413"/>
      <c r="H517" s="414"/>
      <c r="I517" s="415">
        <f>I521+I524</f>
        <v>23929</v>
      </c>
      <c r="J517" s="415">
        <f>J521+J524</f>
        <v>24072.71</v>
      </c>
      <c r="K517" s="416">
        <f t="shared" si="51"/>
        <v>100.60056834802957</v>
      </c>
      <c r="L517" s="414"/>
      <c r="M517" s="444"/>
    </row>
    <row r="518" spans="1:13" s="155" customFormat="1" x14ac:dyDescent="0.25">
      <c r="A518" s="492"/>
      <c r="B518" s="387" t="s">
        <v>19</v>
      </c>
      <c r="C518" s="408"/>
      <c r="D518" s="408"/>
      <c r="E518" s="415">
        <f>E522+E525</f>
        <v>70000</v>
      </c>
      <c r="F518" s="415">
        <f>F522+F525</f>
        <v>89900</v>
      </c>
      <c r="G518" s="416">
        <f t="shared" si="52"/>
        <v>128.42857142857142</v>
      </c>
      <c r="H518" s="417"/>
      <c r="I518" s="415">
        <f>I522+I525</f>
        <v>273500</v>
      </c>
      <c r="J518" s="415">
        <f>J522+J525</f>
        <v>316974.2</v>
      </c>
      <c r="K518" s="416">
        <f t="shared" si="51"/>
        <v>115.89550274223035</v>
      </c>
      <c r="L518" s="417"/>
      <c r="M518" s="447"/>
    </row>
    <row r="519" spans="1:13" x14ac:dyDescent="0.25">
      <c r="A519" s="492"/>
      <c r="B519" s="384" t="s">
        <v>155</v>
      </c>
      <c r="C519" s="383"/>
      <c r="D519" s="383"/>
      <c r="E519" s="412"/>
      <c r="F519" s="412"/>
      <c r="G519" s="413"/>
      <c r="H519" s="414"/>
      <c r="I519" s="414"/>
      <c r="J519" s="414"/>
      <c r="K519" s="416"/>
      <c r="L519" s="414"/>
      <c r="M519" s="444"/>
    </row>
    <row r="520" spans="1:13" x14ac:dyDescent="0.25">
      <c r="A520" s="492"/>
      <c r="B520" s="384" t="s">
        <v>214</v>
      </c>
      <c r="C520" s="383"/>
      <c r="D520" s="383"/>
      <c r="E520" s="412">
        <f>E521+E522</f>
        <v>67000</v>
      </c>
      <c r="F520" s="412">
        <f>F521+F522</f>
        <v>86896.02</v>
      </c>
      <c r="G520" s="413">
        <f t="shared" si="52"/>
        <v>129.69555223880599</v>
      </c>
      <c r="H520" s="414"/>
      <c r="I520" s="412">
        <f>I521+I522</f>
        <v>257000</v>
      </c>
      <c r="J520" s="412">
        <f>J521+J522</f>
        <v>300470.22000000003</v>
      </c>
      <c r="K520" s="416">
        <f t="shared" si="51"/>
        <v>116.91448249027239</v>
      </c>
      <c r="L520" s="414"/>
      <c r="M520" s="444"/>
    </row>
    <row r="521" spans="1:13" x14ac:dyDescent="0.25">
      <c r="A521" s="501"/>
      <c r="B521" s="387" t="s">
        <v>13</v>
      </c>
      <c r="C521" s="383"/>
      <c r="D521" s="383"/>
      <c r="E521" s="415">
        <v>7000</v>
      </c>
      <c r="F521" s="412">
        <v>6996.02</v>
      </c>
      <c r="G521" s="413"/>
      <c r="H521" s="414"/>
      <c r="I521" s="415">
        <f>E521+'2017'!E384</f>
        <v>17000</v>
      </c>
      <c r="J521" s="412">
        <f>F521+'2017'!F384</f>
        <v>16996.02</v>
      </c>
      <c r="K521" s="416">
        <f t="shared" si="51"/>
        <v>99.976588235294116</v>
      </c>
      <c r="L521" s="414"/>
      <c r="M521" s="444"/>
    </row>
    <row r="522" spans="1:13" x14ac:dyDescent="0.25">
      <c r="A522" s="492"/>
      <c r="B522" s="387" t="s">
        <v>19</v>
      </c>
      <c r="C522" s="383"/>
      <c r="D522" s="383"/>
      <c r="E522" s="415">
        <v>60000</v>
      </c>
      <c r="F522" s="415">
        <v>79900</v>
      </c>
      <c r="G522" s="413"/>
      <c r="H522" s="414"/>
      <c r="I522" s="415">
        <f>E522+'2016'!E386+'2017'!E380+'2018'!E394</f>
        <v>240000</v>
      </c>
      <c r="J522" s="415">
        <f>F522+'2016'!F386+'2017'!F380+'2018'!F394</f>
        <v>283474.2</v>
      </c>
      <c r="K522" s="416">
        <f t="shared" ref="K522:K535" si="53">J522/I522*100</f>
        <v>118.11425</v>
      </c>
      <c r="L522" s="414"/>
      <c r="M522" s="444"/>
    </row>
    <row r="523" spans="1:13" x14ac:dyDescent="0.25">
      <c r="A523" s="492"/>
      <c r="B523" s="384" t="s">
        <v>215</v>
      </c>
      <c r="C523" s="383"/>
      <c r="D523" s="383"/>
      <c r="E523" s="412">
        <f>E524+E525</f>
        <v>13000</v>
      </c>
      <c r="F523" s="412">
        <f>F524+F525</f>
        <v>12996.05</v>
      </c>
      <c r="G523" s="413">
        <f t="shared" si="52"/>
        <v>99.969615384615381</v>
      </c>
      <c r="H523" s="414"/>
      <c r="I523" s="412">
        <f>I524+I525</f>
        <v>40429</v>
      </c>
      <c r="J523" s="412">
        <f>J524+J525</f>
        <v>40576.69</v>
      </c>
      <c r="K523" s="416">
        <f t="shared" si="53"/>
        <v>100.36530708155038</v>
      </c>
      <c r="L523" s="414"/>
      <c r="M523" s="444"/>
    </row>
    <row r="524" spans="1:13" s="155" customFormat="1" x14ac:dyDescent="0.25">
      <c r="A524" s="492"/>
      <c r="B524" s="387" t="s">
        <v>13</v>
      </c>
      <c r="C524" s="408"/>
      <c r="D524" s="408"/>
      <c r="E524" s="415">
        <v>3000</v>
      </c>
      <c r="F524" s="415">
        <v>2996.05</v>
      </c>
      <c r="G524" s="416"/>
      <c r="H524" s="417"/>
      <c r="I524" s="415">
        <f>E524+'2017'!E385+'2018'!E397</f>
        <v>6929</v>
      </c>
      <c r="J524" s="415">
        <f>F524+'2017'!F385+'2018'!F397+'2016'!F390</f>
        <v>7076.6900000000005</v>
      </c>
      <c r="K524" s="416">
        <f t="shared" si="53"/>
        <v>102.13147640352145</v>
      </c>
      <c r="L524" s="417"/>
      <c r="M524" s="447"/>
    </row>
    <row r="525" spans="1:13" s="155" customFormat="1" x14ac:dyDescent="0.25">
      <c r="A525" s="492"/>
      <c r="B525" s="387" t="s">
        <v>19</v>
      </c>
      <c r="C525" s="408"/>
      <c r="D525" s="408"/>
      <c r="E525" s="415">
        <v>10000</v>
      </c>
      <c r="F525" s="415">
        <v>10000</v>
      </c>
      <c r="G525" s="416"/>
      <c r="H525" s="417"/>
      <c r="I525" s="415">
        <f>E525+'2016'!E387+'2017'!E381+'2018'!E398</f>
        <v>33500</v>
      </c>
      <c r="J525" s="415">
        <f>F525+'2016'!F387+'2017'!F381+'2018'!F398</f>
        <v>33500</v>
      </c>
      <c r="K525" s="416">
        <f t="shared" si="53"/>
        <v>100</v>
      </c>
      <c r="L525" s="417"/>
      <c r="M525" s="447"/>
    </row>
    <row r="526" spans="1:13" ht="45" x14ac:dyDescent="0.25">
      <c r="A526" s="492">
        <v>157</v>
      </c>
      <c r="B526" s="384" t="s">
        <v>223</v>
      </c>
      <c r="C526" s="418" t="s">
        <v>149</v>
      </c>
      <c r="D526" s="262" t="s">
        <v>16</v>
      </c>
      <c r="E526" s="412">
        <f>E527</f>
        <v>6000</v>
      </c>
      <c r="F526" s="412">
        <f>F527</f>
        <v>6100</v>
      </c>
      <c r="G526" s="413">
        <f t="shared" si="52"/>
        <v>101.66666666666666</v>
      </c>
      <c r="H526" s="414">
        <v>100</v>
      </c>
      <c r="I526" s="412">
        <f>I527</f>
        <v>20500</v>
      </c>
      <c r="J526" s="412">
        <f>J527</f>
        <v>23886.77</v>
      </c>
      <c r="K526" s="413">
        <f t="shared" si="53"/>
        <v>116.52082926829269</v>
      </c>
      <c r="L526" s="414">
        <v>100</v>
      </c>
      <c r="M526" s="444"/>
    </row>
    <row r="527" spans="1:13" s="155" customFormat="1" x14ac:dyDescent="0.25">
      <c r="A527" s="492"/>
      <c r="B527" s="387" t="s">
        <v>19</v>
      </c>
      <c r="C527" s="419"/>
      <c r="D527" s="388"/>
      <c r="E527" s="415">
        <f>E529+E530+E531</f>
        <v>6000</v>
      </c>
      <c r="F527" s="415">
        <f>F529+F530+F531</f>
        <v>6100</v>
      </c>
      <c r="G527" s="416">
        <f t="shared" si="52"/>
        <v>101.66666666666666</v>
      </c>
      <c r="H527" s="417"/>
      <c r="I527" s="415">
        <f>I529+I530+I531</f>
        <v>20500</v>
      </c>
      <c r="J527" s="415">
        <f>J529+J530+J531</f>
        <v>23886.77</v>
      </c>
      <c r="K527" s="416">
        <f t="shared" si="53"/>
        <v>116.52082926829269</v>
      </c>
      <c r="L527" s="417"/>
      <c r="M527" s="447"/>
    </row>
    <row r="528" spans="1:13" x14ac:dyDescent="0.25">
      <c r="A528" s="492"/>
      <c r="B528" s="384" t="s">
        <v>155</v>
      </c>
      <c r="C528" s="418"/>
      <c r="D528" s="262"/>
      <c r="E528" s="412"/>
      <c r="F528" s="412"/>
      <c r="G528" s="413"/>
      <c r="H528" s="414"/>
      <c r="I528" s="414"/>
      <c r="J528" s="414"/>
      <c r="K528" s="416"/>
      <c r="L528" s="414"/>
      <c r="M528" s="444"/>
    </row>
    <row r="529" spans="1:13" x14ac:dyDescent="0.25">
      <c r="A529" s="492"/>
      <c r="B529" s="384" t="s">
        <v>164</v>
      </c>
      <c r="C529" s="383"/>
      <c r="D529" s="383"/>
      <c r="E529" s="412">
        <v>500</v>
      </c>
      <c r="F529" s="412">
        <v>500</v>
      </c>
      <c r="G529" s="413">
        <f t="shared" si="52"/>
        <v>100</v>
      </c>
      <c r="H529" s="414"/>
      <c r="I529" s="412">
        <f>E529+'2016'!E394+'2017'!E389+'2018'!E402</f>
        <v>2000</v>
      </c>
      <c r="J529" s="412">
        <f>F529+'2016'!F394+'2017'!F389+'2018'!F402</f>
        <v>2000</v>
      </c>
      <c r="K529" s="416">
        <f t="shared" si="53"/>
        <v>100</v>
      </c>
      <c r="L529" s="414"/>
      <c r="M529" s="444"/>
    </row>
    <row r="530" spans="1:13" x14ac:dyDescent="0.25">
      <c r="A530" s="492"/>
      <c r="B530" s="384" t="s">
        <v>214</v>
      </c>
      <c r="C530" s="383"/>
      <c r="D530" s="383"/>
      <c r="E530" s="412">
        <v>2500</v>
      </c>
      <c r="F530" s="412">
        <v>2600</v>
      </c>
      <c r="G530" s="413">
        <f t="shared" si="52"/>
        <v>104</v>
      </c>
      <c r="H530" s="414"/>
      <c r="I530" s="412">
        <f>E530+'2016'!E395+'2017'!E390+'2018'!E403</f>
        <v>10000</v>
      </c>
      <c r="J530" s="412">
        <f>F530+'2016'!F395+'2017'!F390+'2018'!F403</f>
        <v>13386.77</v>
      </c>
      <c r="K530" s="416">
        <f t="shared" si="53"/>
        <v>133.86770000000001</v>
      </c>
      <c r="L530" s="414"/>
      <c r="M530" s="444"/>
    </row>
    <row r="531" spans="1:13" x14ac:dyDescent="0.25">
      <c r="A531" s="492"/>
      <c r="B531" s="384" t="s">
        <v>215</v>
      </c>
      <c r="C531" s="383"/>
      <c r="D531" s="383"/>
      <c r="E531" s="412">
        <v>3000</v>
      </c>
      <c r="F531" s="412">
        <v>3000</v>
      </c>
      <c r="G531" s="413">
        <f t="shared" si="52"/>
        <v>100</v>
      </c>
      <c r="H531" s="414"/>
      <c r="I531" s="412">
        <f>E531+'2016'!E396+'2017'!E391+'2018'!E404</f>
        <v>8500</v>
      </c>
      <c r="J531" s="412">
        <f>F531+'2016'!F396+'2017'!F391+'2018'!F404</f>
        <v>8500</v>
      </c>
      <c r="K531" s="416">
        <f t="shared" si="53"/>
        <v>100</v>
      </c>
      <c r="L531" s="414"/>
      <c r="M531" s="444"/>
    </row>
    <row r="532" spans="1:13" ht="45" x14ac:dyDescent="0.25">
      <c r="A532" s="501">
        <v>158</v>
      </c>
      <c r="B532" s="384" t="s">
        <v>667</v>
      </c>
      <c r="C532" s="418" t="s">
        <v>149</v>
      </c>
      <c r="D532" s="383">
        <v>2019</v>
      </c>
      <c r="E532" s="412">
        <f>E533</f>
        <v>7000</v>
      </c>
      <c r="F532" s="412">
        <f>F533</f>
        <v>6995</v>
      </c>
      <c r="G532" s="413">
        <f t="shared" si="52"/>
        <v>99.928571428571431</v>
      </c>
      <c r="H532" s="414">
        <v>100</v>
      </c>
      <c r="I532" s="412">
        <f>I533</f>
        <v>7000</v>
      </c>
      <c r="J532" s="412">
        <f>J533</f>
        <v>6995</v>
      </c>
      <c r="K532" s="413">
        <f t="shared" si="53"/>
        <v>99.928571428571431</v>
      </c>
      <c r="L532" s="414">
        <v>100</v>
      </c>
      <c r="M532" s="444"/>
    </row>
    <row r="533" spans="1:13" x14ac:dyDescent="0.25">
      <c r="A533" s="501"/>
      <c r="B533" s="387" t="s">
        <v>13</v>
      </c>
      <c r="C533" s="383"/>
      <c r="D533" s="383"/>
      <c r="E533" s="415">
        <v>7000</v>
      </c>
      <c r="F533" s="415">
        <v>6995</v>
      </c>
      <c r="G533" s="416">
        <f t="shared" si="52"/>
        <v>99.928571428571431</v>
      </c>
      <c r="H533" s="414"/>
      <c r="I533" s="415">
        <f>E533</f>
        <v>7000</v>
      </c>
      <c r="J533" s="415">
        <f>F533</f>
        <v>6995</v>
      </c>
      <c r="K533" s="416">
        <f t="shared" si="53"/>
        <v>99.928571428571431</v>
      </c>
      <c r="L533" s="414"/>
      <c r="M533" s="444"/>
    </row>
    <row r="534" spans="1:13" ht="45" x14ac:dyDescent="0.25">
      <c r="A534" s="501">
        <v>159</v>
      </c>
      <c r="B534" s="384" t="s">
        <v>550</v>
      </c>
      <c r="C534" s="418" t="s">
        <v>149</v>
      </c>
      <c r="D534" s="383">
        <v>2017</v>
      </c>
      <c r="E534" s="412"/>
      <c r="F534" s="412"/>
      <c r="G534" s="413"/>
      <c r="H534" s="414"/>
      <c r="I534" s="412">
        <f>I535</f>
        <v>3000</v>
      </c>
      <c r="J534" s="412">
        <f>J535</f>
        <v>1200</v>
      </c>
      <c r="K534" s="413">
        <f t="shared" si="53"/>
        <v>40</v>
      </c>
      <c r="L534" s="414">
        <v>100</v>
      </c>
      <c r="M534" s="444"/>
    </row>
    <row r="535" spans="1:13" x14ac:dyDescent="0.25">
      <c r="A535" s="501"/>
      <c r="B535" s="387" t="s">
        <v>19</v>
      </c>
      <c r="C535" s="383"/>
      <c r="D535" s="383"/>
      <c r="E535" s="412"/>
      <c r="F535" s="412"/>
      <c r="G535" s="413"/>
      <c r="H535" s="414"/>
      <c r="I535" s="415">
        <f>'2017'!E393</f>
        <v>3000</v>
      </c>
      <c r="J535" s="415">
        <f>'2017'!F393</f>
        <v>1200</v>
      </c>
      <c r="K535" s="416">
        <f t="shared" si="53"/>
        <v>40</v>
      </c>
      <c r="L535" s="414"/>
      <c r="M535" s="444"/>
    </row>
    <row r="536" spans="1:13" ht="75" x14ac:dyDescent="0.25">
      <c r="A536" s="492">
        <v>160</v>
      </c>
      <c r="B536" s="384" t="s">
        <v>224</v>
      </c>
      <c r="C536" s="418" t="s">
        <v>48</v>
      </c>
      <c r="D536" s="262" t="s">
        <v>16</v>
      </c>
      <c r="E536" s="412">
        <f>E537</f>
        <v>1200</v>
      </c>
      <c r="F536" s="412">
        <f>F537</f>
        <v>3900</v>
      </c>
      <c r="G536" s="413">
        <f t="shared" si="52"/>
        <v>325</v>
      </c>
      <c r="H536" s="414">
        <v>100</v>
      </c>
      <c r="I536" s="412">
        <f>I537</f>
        <v>4300</v>
      </c>
      <c r="J536" s="412">
        <f>J537</f>
        <v>9885.9</v>
      </c>
      <c r="K536" s="413">
        <f t="shared" ref="K536" si="54">J536/I536*100</f>
        <v>229.90465116279069</v>
      </c>
      <c r="L536" s="414">
        <v>100</v>
      </c>
      <c r="M536" s="444"/>
    </row>
    <row r="537" spans="1:13" s="155" customFormat="1" x14ac:dyDescent="0.25">
      <c r="A537" s="492"/>
      <c r="B537" s="387" t="s">
        <v>19</v>
      </c>
      <c r="C537" s="419"/>
      <c r="D537" s="388"/>
      <c r="E537" s="422">
        <f>E539+E540</f>
        <v>1200</v>
      </c>
      <c r="F537" s="422">
        <f>F539+F540</f>
        <v>3900</v>
      </c>
      <c r="G537" s="423">
        <f t="shared" si="52"/>
        <v>325</v>
      </c>
      <c r="H537" s="417"/>
      <c r="I537" s="422">
        <f>I539+I540</f>
        <v>4300</v>
      </c>
      <c r="J537" s="422">
        <f>J539+J540</f>
        <v>9885.9</v>
      </c>
      <c r="K537" s="423">
        <f t="shared" ref="K537" si="55">J537/I537*100</f>
        <v>229.90465116279069</v>
      </c>
      <c r="L537" s="417"/>
      <c r="M537" s="447"/>
    </row>
    <row r="538" spans="1:13" x14ac:dyDescent="0.25">
      <c r="A538" s="492"/>
      <c r="B538" s="384" t="s">
        <v>155</v>
      </c>
      <c r="C538" s="418"/>
      <c r="D538" s="262"/>
      <c r="E538" s="424"/>
      <c r="F538" s="424"/>
      <c r="G538" s="425"/>
      <c r="H538" s="414"/>
      <c r="I538" s="414"/>
      <c r="J538" s="414"/>
      <c r="K538" s="414"/>
      <c r="L538" s="414"/>
      <c r="M538" s="444"/>
    </row>
    <row r="539" spans="1:13" ht="30" x14ac:dyDescent="0.25">
      <c r="A539" s="492"/>
      <c r="B539" s="384" t="s">
        <v>225</v>
      </c>
      <c r="C539" s="418"/>
      <c r="D539" s="262"/>
      <c r="E539" s="424">
        <v>1200</v>
      </c>
      <c r="F539" s="424">
        <v>3900</v>
      </c>
      <c r="G539" s="425">
        <f t="shared" si="52"/>
        <v>325</v>
      </c>
      <c r="H539" s="414"/>
      <c r="I539" s="424">
        <f>E539+'2016'!E400+'2017'!E397+'2018'!E408</f>
        <v>3900</v>
      </c>
      <c r="J539" s="424">
        <f>F539+'2016'!F400+'2017'!F397+'2018'!F406</f>
        <v>9885.9</v>
      </c>
      <c r="K539" s="425">
        <f t="shared" ref="K539" si="56">J539/I539*100</f>
        <v>253.48461538461541</v>
      </c>
      <c r="L539" s="414"/>
      <c r="M539" s="444"/>
    </row>
    <row r="540" spans="1:13" x14ac:dyDescent="0.25">
      <c r="A540" s="492"/>
      <c r="B540" s="384" t="s">
        <v>226</v>
      </c>
      <c r="C540" s="418"/>
      <c r="D540" s="484"/>
      <c r="E540" s="424"/>
      <c r="F540" s="424"/>
      <c r="G540" s="425"/>
      <c r="H540" s="414"/>
      <c r="I540" s="424">
        <f>'2016'!E401+'2017'!E398</f>
        <v>400</v>
      </c>
      <c r="J540" s="424">
        <f>'2016'!F401+'2017'!F398</f>
        <v>0</v>
      </c>
      <c r="K540" s="425"/>
      <c r="L540" s="414"/>
      <c r="M540" s="444"/>
    </row>
    <row r="541" spans="1:13" ht="150" x14ac:dyDescent="0.25">
      <c r="A541" s="492">
        <v>161</v>
      </c>
      <c r="B541" s="384" t="s">
        <v>489</v>
      </c>
      <c r="C541" s="418" t="s">
        <v>48</v>
      </c>
      <c r="D541" s="262" t="s">
        <v>16</v>
      </c>
      <c r="E541" s="412">
        <f>E542</f>
        <v>500</v>
      </c>
      <c r="F541" s="412">
        <f>F542</f>
        <v>0</v>
      </c>
      <c r="G541" s="413">
        <f t="shared" si="52"/>
        <v>0</v>
      </c>
      <c r="H541" s="414">
        <v>100</v>
      </c>
      <c r="I541" s="412">
        <f>I542</f>
        <v>3400</v>
      </c>
      <c r="J541" s="412">
        <f>J542</f>
        <v>930</v>
      </c>
      <c r="K541" s="413">
        <f t="shared" ref="K541:K544" si="57">J541/I541*100</f>
        <v>27.352941176470591</v>
      </c>
      <c r="L541" s="414">
        <v>100</v>
      </c>
      <c r="M541" s="445" t="s">
        <v>634</v>
      </c>
    </row>
    <row r="542" spans="1:13" s="155" customFormat="1" x14ac:dyDescent="0.25">
      <c r="A542" s="492"/>
      <c r="B542" s="387" t="s">
        <v>19</v>
      </c>
      <c r="C542" s="419"/>
      <c r="D542" s="388"/>
      <c r="E542" s="422">
        <f>E544+E545</f>
        <v>500</v>
      </c>
      <c r="F542" s="422">
        <f>F544+F545</f>
        <v>0</v>
      </c>
      <c r="G542" s="423">
        <f t="shared" ref="G542:G633" si="58">F542/E542*100</f>
        <v>0</v>
      </c>
      <c r="H542" s="417"/>
      <c r="I542" s="422">
        <f>I544+I545</f>
        <v>3400</v>
      </c>
      <c r="J542" s="422">
        <f>J544+J545</f>
        <v>930</v>
      </c>
      <c r="K542" s="423">
        <f t="shared" si="57"/>
        <v>27.352941176470591</v>
      </c>
      <c r="L542" s="417"/>
      <c r="M542" s="447"/>
    </row>
    <row r="543" spans="1:13" x14ac:dyDescent="0.25">
      <c r="A543" s="492"/>
      <c r="B543" s="384" t="s">
        <v>155</v>
      </c>
      <c r="C543" s="418"/>
      <c r="D543" s="262"/>
      <c r="E543" s="426"/>
      <c r="F543" s="424"/>
      <c r="G543" s="425"/>
      <c r="H543" s="414"/>
      <c r="I543" s="414"/>
      <c r="J543" s="414"/>
      <c r="K543" s="425"/>
      <c r="L543" s="414"/>
      <c r="M543" s="444"/>
    </row>
    <row r="544" spans="1:13" ht="30" x14ac:dyDescent="0.25">
      <c r="A544" s="492"/>
      <c r="B544" s="384" t="s">
        <v>225</v>
      </c>
      <c r="C544" s="418"/>
      <c r="D544" s="262"/>
      <c r="E544" s="424">
        <v>500</v>
      </c>
      <c r="F544" s="424"/>
      <c r="G544" s="425">
        <f t="shared" si="58"/>
        <v>0</v>
      </c>
      <c r="H544" s="414"/>
      <c r="I544" s="424">
        <f>E544+'2016'!E405+'2017'!E402+'2018'!E412</f>
        <v>2000</v>
      </c>
      <c r="J544" s="424">
        <f>F544+'2016'!F405+'2017'!F402+'2018'!F412</f>
        <v>930</v>
      </c>
      <c r="K544" s="425">
        <f t="shared" si="57"/>
        <v>46.5</v>
      </c>
      <c r="L544" s="414"/>
      <c r="M544" s="444"/>
    </row>
    <row r="545" spans="1:13" x14ac:dyDescent="0.25">
      <c r="A545" s="492"/>
      <c r="B545" s="384" t="s">
        <v>226</v>
      </c>
      <c r="C545" s="418"/>
      <c r="D545" s="484"/>
      <c r="E545" s="424"/>
      <c r="F545" s="424"/>
      <c r="G545" s="425"/>
      <c r="H545" s="414"/>
      <c r="I545" s="424">
        <f>'2016'!E406+'2017'!E403</f>
        <v>1400</v>
      </c>
      <c r="J545" s="424">
        <f>'2016'!F406+'2017'!F403</f>
        <v>0</v>
      </c>
      <c r="K545" s="414"/>
      <c r="L545" s="414"/>
      <c r="M545" s="444"/>
    </row>
    <row r="546" spans="1:13" ht="105" x14ac:dyDescent="0.25">
      <c r="A546" s="492">
        <v>162</v>
      </c>
      <c r="B546" s="384" t="s">
        <v>217</v>
      </c>
      <c r="C546" s="418" t="s">
        <v>48</v>
      </c>
      <c r="D546" s="262" t="s">
        <v>16</v>
      </c>
      <c r="E546" s="412">
        <f>E547</f>
        <v>200</v>
      </c>
      <c r="F546" s="412">
        <f>F547</f>
        <v>0</v>
      </c>
      <c r="G546" s="413">
        <f t="shared" si="58"/>
        <v>0</v>
      </c>
      <c r="H546" s="414">
        <v>100</v>
      </c>
      <c r="I546" s="412">
        <f>I547</f>
        <v>1200</v>
      </c>
      <c r="J546" s="412">
        <f>J547</f>
        <v>405.9</v>
      </c>
      <c r="K546" s="413">
        <f t="shared" ref="K546:K573" si="59">J546/I546*100</f>
        <v>33.825000000000003</v>
      </c>
      <c r="L546" s="414">
        <v>100</v>
      </c>
      <c r="M546" s="445" t="s">
        <v>491</v>
      </c>
    </row>
    <row r="547" spans="1:13" s="155" customFormat="1" x14ac:dyDescent="0.25">
      <c r="A547" s="492"/>
      <c r="B547" s="387" t="s">
        <v>19</v>
      </c>
      <c r="C547" s="419"/>
      <c r="D547" s="388"/>
      <c r="E547" s="422">
        <f>E549+E550</f>
        <v>200</v>
      </c>
      <c r="F547" s="422">
        <f>F549+F550</f>
        <v>0</v>
      </c>
      <c r="G547" s="423">
        <f t="shared" si="58"/>
        <v>0</v>
      </c>
      <c r="H547" s="417"/>
      <c r="I547" s="422">
        <f>I549+I550</f>
        <v>1200</v>
      </c>
      <c r="J547" s="422">
        <f>J549+J550</f>
        <v>405.9</v>
      </c>
      <c r="K547" s="423">
        <f t="shared" si="59"/>
        <v>33.825000000000003</v>
      </c>
      <c r="L547" s="417"/>
      <c r="M547" s="447"/>
    </row>
    <row r="548" spans="1:13" x14ac:dyDescent="0.25">
      <c r="A548" s="492"/>
      <c r="B548" s="384" t="s">
        <v>155</v>
      </c>
      <c r="C548" s="418"/>
      <c r="D548" s="262"/>
      <c r="E548" s="424"/>
      <c r="F548" s="424"/>
      <c r="G548" s="425"/>
      <c r="H548" s="414"/>
      <c r="I548" s="414"/>
      <c r="J548" s="414"/>
      <c r="K548" s="425"/>
      <c r="L548" s="414"/>
      <c r="M548" s="444"/>
    </row>
    <row r="549" spans="1:13" ht="30" x14ac:dyDescent="0.25">
      <c r="A549" s="492"/>
      <c r="B549" s="384" t="s">
        <v>225</v>
      </c>
      <c r="C549" s="418"/>
      <c r="D549" s="262"/>
      <c r="E549" s="424">
        <v>200</v>
      </c>
      <c r="F549" s="424"/>
      <c r="G549" s="425">
        <f t="shared" si="58"/>
        <v>0</v>
      </c>
      <c r="H549" s="414"/>
      <c r="I549" s="424">
        <f>'2019'!E549+'2016'!E410+'2017'!E407+'2018'!E416</f>
        <v>800</v>
      </c>
      <c r="J549" s="424">
        <f>'2019'!F549+'2016'!F410+'2017'!F407+'2018'!F416</f>
        <v>405.9</v>
      </c>
      <c r="K549" s="425">
        <f t="shared" si="59"/>
        <v>50.737500000000004</v>
      </c>
      <c r="L549" s="414"/>
      <c r="M549" s="444"/>
    </row>
    <row r="550" spans="1:13" x14ac:dyDescent="0.25">
      <c r="A550" s="492"/>
      <c r="B550" s="384" t="s">
        <v>226</v>
      </c>
      <c r="C550" s="418"/>
      <c r="D550" s="484"/>
      <c r="E550" s="424"/>
      <c r="F550" s="424"/>
      <c r="G550" s="425"/>
      <c r="H550" s="414"/>
      <c r="I550" s="424">
        <f>'2016'!E411+'2017'!E408</f>
        <v>400</v>
      </c>
      <c r="J550" s="424">
        <f>'2016'!F411+'2017'!F408</f>
        <v>0</v>
      </c>
      <c r="K550" s="414"/>
      <c r="L550" s="414"/>
      <c r="M550" s="444"/>
    </row>
    <row r="551" spans="1:13" ht="90" x14ac:dyDescent="0.25">
      <c r="A551" s="492">
        <v>163</v>
      </c>
      <c r="B551" s="384" t="s">
        <v>551</v>
      </c>
      <c r="C551" s="418" t="s">
        <v>48</v>
      </c>
      <c r="D551" s="484">
        <v>2017</v>
      </c>
      <c r="E551" s="424"/>
      <c r="F551" s="424"/>
      <c r="G551" s="425"/>
      <c r="H551" s="414"/>
      <c r="I551" s="412">
        <f>I552</f>
        <v>22500</v>
      </c>
      <c r="J551" s="412">
        <f>J552</f>
        <v>1600</v>
      </c>
      <c r="K551" s="413">
        <f t="shared" si="59"/>
        <v>7.1111111111111107</v>
      </c>
      <c r="L551" s="414">
        <v>100</v>
      </c>
      <c r="M551" s="444"/>
    </row>
    <row r="552" spans="1:13" x14ac:dyDescent="0.25">
      <c r="A552" s="492"/>
      <c r="B552" s="387" t="s">
        <v>19</v>
      </c>
      <c r="C552" s="418"/>
      <c r="D552" s="484"/>
      <c r="E552" s="424"/>
      <c r="F552" s="424"/>
      <c r="G552" s="425"/>
      <c r="H552" s="414"/>
      <c r="I552" s="422">
        <f>'2017'!E410</f>
        <v>22500</v>
      </c>
      <c r="J552" s="422">
        <f>'2017'!F410</f>
        <v>1600</v>
      </c>
      <c r="K552" s="416">
        <f t="shared" si="59"/>
        <v>7.1111111111111107</v>
      </c>
      <c r="L552" s="414"/>
      <c r="M552" s="444"/>
    </row>
    <row r="553" spans="1:13" ht="80.25" customHeight="1" x14ac:dyDescent="0.25">
      <c r="A553" s="492">
        <v>164</v>
      </c>
      <c r="B553" s="384" t="s">
        <v>219</v>
      </c>
      <c r="C553" s="418" t="s">
        <v>48</v>
      </c>
      <c r="D553" s="262" t="s">
        <v>16</v>
      </c>
      <c r="E553" s="412">
        <f>E554</f>
        <v>700</v>
      </c>
      <c r="F553" s="412">
        <f>F554</f>
        <v>0</v>
      </c>
      <c r="G553" s="413">
        <f t="shared" si="58"/>
        <v>0</v>
      </c>
      <c r="H553" s="414">
        <v>100</v>
      </c>
      <c r="I553" s="412">
        <f>I554+I558</f>
        <v>2800</v>
      </c>
      <c r="J553" s="412">
        <f>J554+J558</f>
        <v>625</v>
      </c>
      <c r="K553" s="416">
        <f t="shared" si="59"/>
        <v>22.321428571428573</v>
      </c>
      <c r="L553" s="414">
        <v>100</v>
      </c>
      <c r="M553" s="445" t="s">
        <v>635</v>
      </c>
    </row>
    <row r="554" spans="1:13" s="155" customFormat="1" x14ac:dyDescent="0.25">
      <c r="A554" s="492"/>
      <c r="B554" s="387" t="s">
        <v>19</v>
      </c>
      <c r="C554" s="419"/>
      <c r="D554" s="388"/>
      <c r="E554" s="422">
        <f>E556+E557</f>
        <v>700</v>
      </c>
      <c r="F554" s="422">
        <f>F556+F557</f>
        <v>0</v>
      </c>
      <c r="G554" s="423">
        <f t="shared" si="58"/>
        <v>0</v>
      </c>
      <c r="H554" s="417"/>
      <c r="I554" s="422">
        <f>I556+I557</f>
        <v>2800</v>
      </c>
      <c r="J554" s="422">
        <f>J556+J557</f>
        <v>325</v>
      </c>
      <c r="K554" s="416">
        <f t="shared" si="59"/>
        <v>11.607142857142858</v>
      </c>
      <c r="L554" s="417"/>
      <c r="M554" s="447"/>
    </row>
    <row r="555" spans="1:13" x14ac:dyDescent="0.25">
      <c r="A555" s="492"/>
      <c r="B555" s="384" t="s">
        <v>155</v>
      </c>
      <c r="C555" s="418"/>
      <c r="D555" s="262"/>
      <c r="E555" s="424"/>
      <c r="F555" s="424"/>
      <c r="G555" s="425"/>
      <c r="H555" s="414"/>
      <c r="I555" s="414"/>
      <c r="J555" s="414"/>
      <c r="K555" s="416"/>
      <c r="L555" s="414"/>
      <c r="M555" s="444"/>
    </row>
    <row r="556" spans="1:13" ht="30" x14ac:dyDescent="0.25">
      <c r="A556" s="492"/>
      <c r="B556" s="384" t="s">
        <v>225</v>
      </c>
      <c r="C556" s="418"/>
      <c r="D556" s="262"/>
      <c r="E556" s="424">
        <v>700</v>
      </c>
      <c r="F556" s="424">
        <v>0</v>
      </c>
      <c r="G556" s="425">
        <f t="shared" si="58"/>
        <v>0</v>
      </c>
      <c r="H556" s="414"/>
      <c r="I556" s="424">
        <f>E556+'2016'!E415+'2017'!E414+'2018'!E420</f>
        <v>2400</v>
      </c>
      <c r="J556" s="424">
        <f>F556+'2016'!F415+'2017'!F414+'2018'!F420</f>
        <v>325</v>
      </c>
      <c r="K556" s="423">
        <f t="shared" si="59"/>
        <v>13.541666666666666</v>
      </c>
      <c r="L556" s="414"/>
      <c r="M556" s="444"/>
    </row>
    <row r="557" spans="1:13" x14ac:dyDescent="0.25">
      <c r="A557" s="492"/>
      <c r="B557" s="384" t="s">
        <v>226</v>
      </c>
      <c r="C557" s="418"/>
      <c r="D557" s="484"/>
      <c r="E557" s="424"/>
      <c r="F557" s="424"/>
      <c r="G557" s="425"/>
      <c r="H557" s="414"/>
      <c r="I557" s="424">
        <f>'2016'!E416+'2017'!E415</f>
        <v>400</v>
      </c>
      <c r="J557" s="424">
        <f>'2016'!F416+'2017'!F415</f>
        <v>0</v>
      </c>
      <c r="K557" s="414"/>
      <c r="L557" s="414"/>
      <c r="M557" s="444"/>
    </row>
    <row r="558" spans="1:13" x14ac:dyDescent="0.25">
      <c r="A558" s="511"/>
      <c r="B558" s="387" t="s">
        <v>22</v>
      </c>
      <c r="C558" s="418"/>
      <c r="D558" s="511"/>
      <c r="E558" s="424"/>
      <c r="F558" s="424"/>
      <c r="G558" s="425"/>
      <c r="H558" s="414"/>
      <c r="I558" s="422">
        <f>I559</f>
        <v>0</v>
      </c>
      <c r="J558" s="422">
        <f>J559</f>
        <v>300</v>
      </c>
      <c r="K558" s="414"/>
      <c r="L558" s="414"/>
      <c r="M558" s="444"/>
    </row>
    <row r="559" spans="1:13" ht="30" x14ac:dyDescent="0.25">
      <c r="A559" s="511"/>
      <c r="B559" s="384" t="s">
        <v>225</v>
      </c>
      <c r="C559" s="418"/>
      <c r="D559" s="511"/>
      <c r="E559" s="424"/>
      <c r="F559" s="424"/>
      <c r="G559" s="425"/>
      <c r="H559" s="414"/>
      <c r="I559" s="412">
        <f>'2017'!E417</f>
        <v>0</v>
      </c>
      <c r="J559" s="412">
        <f>'2017'!F417</f>
        <v>300</v>
      </c>
      <c r="K559" s="414"/>
      <c r="L559" s="414"/>
      <c r="M559" s="444"/>
    </row>
    <row r="560" spans="1:13" ht="60" x14ac:dyDescent="0.25">
      <c r="A560" s="492">
        <v>165</v>
      </c>
      <c r="B560" s="384" t="s">
        <v>227</v>
      </c>
      <c r="C560" s="418" t="s">
        <v>48</v>
      </c>
      <c r="D560" s="262" t="s">
        <v>16</v>
      </c>
      <c r="E560" s="412">
        <f>E561</f>
        <v>400</v>
      </c>
      <c r="F560" s="412">
        <f>F561</f>
        <v>1258</v>
      </c>
      <c r="G560" s="413">
        <f t="shared" si="58"/>
        <v>314.5</v>
      </c>
      <c r="H560" s="414">
        <v>100</v>
      </c>
      <c r="I560" s="412">
        <f>I561</f>
        <v>1600</v>
      </c>
      <c r="J560" s="412">
        <f>J561</f>
        <v>2229.14</v>
      </c>
      <c r="K560" s="416">
        <f t="shared" si="59"/>
        <v>139.32124999999999</v>
      </c>
      <c r="L560" s="414">
        <v>100</v>
      </c>
      <c r="M560" s="444"/>
    </row>
    <row r="561" spans="1:13" s="155" customFormat="1" x14ac:dyDescent="0.25">
      <c r="A561" s="492"/>
      <c r="B561" s="387" t="s">
        <v>19</v>
      </c>
      <c r="C561" s="419"/>
      <c r="D561" s="388"/>
      <c r="E561" s="422">
        <v>400</v>
      </c>
      <c r="F561" s="422">
        <v>1258</v>
      </c>
      <c r="G561" s="423">
        <f t="shared" si="58"/>
        <v>314.5</v>
      </c>
      <c r="H561" s="417"/>
      <c r="I561" s="422">
        <f>E561+'2016'!E418+'2017'!E419+'2018'!E422</f>
        <v>1600</v>
      </c>
      <c r="J561" s="422">
        <f>F561+'2016'!F418+'2017'!F419+'2018'!F422</f>
        <v>2229.14</v>
      </c>
      <c r="K561" s="416">
        <f t="shared" si="59"/>
        <v>139.32124999999999</v>
      </c>
      <c r="L561" s="417"/>
      <c r="M561" s="447"/>
    </row>
    <row r="562" spans="1:13" ht="84" customHeight="1" x14ac:dyDescent="0.25">
      <c r="A562" s="492">
        <v>166</v>
      </c>
      <c r="B562" s="384" t="s">
        <v>228</v>
      </c>
      <c r="C562" s="418" t="s">
        <v>48</v>
      </c>
      <c r="D562" s="262" t="s">
        <v>16</v>
      </c>
      <c r="E562" s="412">
        <f>E563</f>
        <v>400</v>
      </c>
      <c r="F562" s="412">
        <f>F563</f>
        <v>400</v>
      </c>
      <c r="G562" s="413">
        <f t="shared" si="58"/>
        <v>100</v>
      </c>
      <c r="H562" s="414">
        <v>100</v>
      </c>
      <c r="I562" s="412">
        <f>I563</f>
        <v>1600</v>
      </c>
      <c r="J562" s="412">
        <f>J563</f>
        <v>1119</v>
      </c>
      <c r="K562" s="413">
        <f t="shared" si="59"/>
        <v>69.9375</v>
      </c>
      <c r="L562" s="414">
        <v>100</v>
      </c>
      <c r="M562" s="445"/>
    </row>
    <row r="563" spans="1:13" s="155" customFormat="1" x14ac:dyDescent="0.25">
      <c r="A563" s="492"/>
      <c r="B563" s="387" t="s">
        <v>19</v>
      </c>
      <c r="C563" s="419"/>
      <c r="D563" s="388"/>
      <c r="E563" s="422">
        <v>400</v>
      </c>
      <c r="F563" s="422">
        <v>400</v>
      </c>
      <c r="G563" s="423">
        <f t="shared" si="58"/>
        <v>100</v>
      </c>
      <c r="H563" s="417"/>
      <c r="I563" s="422">
        <f>E563+'2016'!E420+'2017'!E421+'2018'!E424</f>
        <v>1600</v>
      </c>
      <c r="J563" s="422">
        <f>F563+'2016'!F420+'2017'!F421+'2018'!F424</f>
        <v>1119</v>
      </c>
      <c r="K563" s="416">
        <f t="shared" si="59"/>
        <v>69.9375</v>
      </c>
      <c r="L563" s="417"/>
      <c r="M563" s="447"/>
    </row>
    <row r="564" spans="1:13" ht="75" x14ac:dyDescent="0.25">
      <c r="A564" s="492">
        <v>167</v>
      </c>
      <c r="B564" s="384" t="s">
        <v>229</v>
      </c>
      <c r="C564" s="418" t="s">
        <v>48</v>
      </c>
      <c r="D564" s="262" t="s">
        <v>16</v>
      </c>
      <c r="E564" s="412">
        <f>E565</f>
        <v>3000</v>
      </c>
      <c r="F564" s="412">
        <f>F565</f>
        <v>5300</v>
      </c>
      <c r="G564" s="413">
        <f t="shared" si="58"/>
        <v>176.66666666666666</v>
      </c>
      <c r="H564" s="414">
        <v>100</v>
      </c>
      <c r="I564" s="412">
        <f>I565</f>
        <v>9400</v>
      </c>
      <c r="J564" s="412">
        <f>J565</f>
        <v>9900</v>
      </c>
      <c r="K564" s="413">
        <f t="shared" si="59"/>
        <v>105.31914893617021</v>
      </c>
      <c r="L564" s="414">
        <v>100</v>
      </c>
      <c r="M564" s="444"/>
    </row>
    <row r="565" spans="1:13" s="155" customFormat="1" x14ac:dyDescent="0.25">
      <c r="A565" s="492"/>
      <c r="B565" s="387" t="s">
        <v>19</v>
      </c>
      <c r="C565" s="419"/>
      <c r="D565" s="388"/>
      <c r="E565" s="422">
        <v>3000</v>
      </c>
      <c r="F565" s="422">
        <v>5300</v>
      </c>
      <c r="G565" s="423">
        <f t="shared" si="58"/>
        <v>176.66666666666666</v>
      </c>
      <c r="H565" s="417"/>
      <c r="I565" s="422">
        <f>E565+'2016'!E422+'2017'!E423+'2018'!E426</f>
        <v>9400</v>
      </c>
      <c r="J565" s="422">
        <f>F565+'2016'!F422+'2017'!F423+'2018'!F426</f>
        <v>9900</v>
      </c>
      <c r="K565" s="416">
        <f t="shared" si="59"/>
        <v>105.31914893617021</v>
      </c>
      <c r="L565" s="417"/>
      <c r="M565" s="447"/>
    </row>
    <row r="566" spans="1:13" ht="45" x14ac:dyDescent="0.25">
      <c r="A566" s="492">
        <v>168</v>
      </c>
      <c r="B566" s="384" t="s">
        <v>230</v>
      </c>
      <c r="C566" s="418" t="s">
        <v>48</v>
      </c>
      <c r="D566" s="262" t="s">
        <v>16</v>
      </c>
      <c r="E566" s="412">
        <f>E567</f>
        <v>2400</v>
      </c>
      <c r="F566" s="412">
        <f>F567</f>
        <v>453</v>
      </c>
      <c r="G566" s="413">
        <f t="shared" si="58"/>
        <v>18.875</v>
      </c>
      <c r="H566" s="414">
        <v>100</v>
      </c>
      <c r="I566" s="412">
        <f>I567+I571</f>
        <v>7500</v>
      </c>
      <c r="J566" s="412">
        <f>J567+J571</f>
        <v>8167</v>
      </c>
      <c r="K566" s="416">
        <f t="shared" si="59"/>
        <v>108.89333333333333</v>
      </c>
      <c r="L566" s="414">
        <v>100</v>
      </c>
      <c r="M566" s="444"/>
    </row>
    <row r="567" spans="1:13" s="155" customFormat="1" x14ac:dyDescent="0.25">
      <c r="A567" s="492"/>
      <c r="B567" s="387" t="s">
        <v>19</v>
      </c>
      <c r="C567" s="419"/>
      <c r="D567" s="388"/>
      <c r="E567" s="422">
        <f>E569+E570</f>
        <v>2400</v>
      </c>
      <c r="F567" s="422">
        <f>F569+F570</f>
        <v>453</v>
      </c>
      <c r="G567" s="423">
        <f t="shared" si="58"/>
        <v>18.875</v>
      </c>
      <c r="H567" s="417"/>
      <c r="I567" s="422">
        <f>I569+I570</f>
        <v>7500</v>
      </c>
      <c r="J567" s="422">
        <f>J569+J570</f>
        <v>6067</v>
      </c>
      <c r="K567" s="416">
        <f t="shared" si="59"/>
        <v>80.893333333333331</v>
      </c>
      <c r="L567" s="417"/>
      <c r="M567" s="447"/>
    </row>
    <row r="568" spans="1:13" x14ac:dyDescent="0.25">
      <c r="A568" s="492"/>
      <c r="B568" s="384" t="s">
        <v>155</v>
      </c>
      <c r="C568" s="418"/>
      <c r="D568" s="262"/>
      <c r="E568" s="424"/>
      <c r="F568" s="424"/>
      <c r="G568" s="425"/>
      <c r="H568" s="414"/>
      <c r="I568" s="424"/>
      <c r="J568" s="424"/>
      <c r="K568" s="416"/>
      <c r="L568" s="414"/>
      <c r="M568" s="444"/>
    </row>
    <row r="569" spans="1:13" ht="30" x14ac:dyDescent="0.25">
      <c r="A569" s="492"/>
      <c r="B569" s="384" t="s">
        <v>225</v>
      </c>
      <c r="C569" s="418"/>
      <c r="D569" s="262"/>
      <c r="E569" s="424">
        <v>1300</v>
      </c>
      <c r="F569" s="424"/>
      <c r="G569" s="425">
        <f t="shared" si="58"/>
        <v>0</v>
      </c>
      <c r="H569" s="414"/>
      <c r="I569" s="424">
        <f>E569+'2016'!E426+'2017'!E428+'2018'!E430</f>
        <v>3700</v>
      </c>
      <c r="J569" s="424">
        <f>F569+'2016'!F426+'2017'!F428+'2018'!F430</f>
        <v>2500</v>
      </c>
      <c r="K569" s="423">
        <f t="shared" si="59"/>
        <v>67.567567567567565</v>
      </c>
      <c r="L569" s="414"/>
      <c r="M569" s="444"/>
    </row>
    <row r="570" spans="1:13" x14ac:dyDescent="0.25">
      <c r="A570" s="492"/>
      <c r="B570" s="384" t="s">
        <v>226</v>
      </c>
      <c r="C570" s="418"/>
      <c r="D570" s="262"/>
      <c r="E570" s="424">
        <v>1100</v>
      </c>
      <c r="F570" s="424">
        <v>453</v>
      </c>
      <c r="G570" s="425">
        <f t="shared" si="58"/>
        <v>41.18181818181818</v>
      </c>
      <c r="H570" s="414"/>
      <c r="I570" s="424">
        <f>E570+'2016'!E427+'2017'!E429+'2018'!E431</f>
        <v>3800</v>
      </c>
      <c r="J570" s="424">
        <f>F570+'2016'!F427+'2017'!F429+'2018'!F431</f>
        <v>3567</v>
      </c>
      <c r="K570" s="416">
        <f t="shared" si="59"/>
        <v>93.868421052631575</v>
      </c>
      <c r="L570" s="414"/>
      <c r="M570" s="444"/>
    </row>
    <row r="571" spans="1:13" x14ac:dyDescent="0.25">
      <c r="A571" s="511"/>
      <c r="B571" s="387" t="s">
        <v>22</v>
      </c>
      <c r="C571" s="418"/>
      <c r="D571" s="511"/>
      <c r="E571" s="424"/>
      <c r="F571" s="424"/>
      <c r="G571" s="425"/>
      <c r="H571" s="414"/>
      <c r="I571" s="422">
        <f>I572</f>
        <v>0</v>
      </c>
      <c r="J571" s="422">
        <f>J572</f>
        <v>2100</v>
      </c>
      <c r="K571" s="416"/>
      <c r="L571" s="414"/>
      <c r="M571" s="444"/>
    </row>
    <row r="572" spans="1:13" ht="30" x14ac:dyDescent="0.25">
      <c r="A572" s="511"/>
      <c r="B572" s="384" t="s">
        <v>225</v>
      </c>
      <c r="C572" s="418"/>
      <c r="D572" s="511"/>
      <c r="E572" s="424"/>
      <c r="F572" s="424"/>
      <c r="G572" s="425"/>
      <c r="H572" s="414"/>
      <c r="I572" s="424">
        <f>'2017'!E424</f>
        <v>0</v>
      </c>
      <c r="J572" s="424">
        <f>'2017'!F424</f>
        <v>2100</v>
      </c>
      <c r="K572" s="416"/>
      <c r="L572" s="414"/>
      <c r="M572" s="444"/>
    </row>
    <row r="573" spans="1:13" ht="60" x14ac:dyDescent="0.25">
      <c r="A573" s="492">
        <v>169</v>
      </c>
      <c r="B573" s="384" t="s">
        <v>231</v>
      </c>
      <c r="C573" s="418" t="s">
        <v>48</v>
      </c>
      <c r="D573" s="262" t="s">
        <v>16</v>
      </c>
      <c r="E573" s="412">
        <f>E574</f>
        <v>900</v>
      </c>
      <c r="F573" s="412">
        <f>F574</f>
        <v>1630</v>
      </c>
      <c r="G573" s="413">
        <f t="shared" si="58"/>
        <v>181.11111111111111</v>
      </c>
      <c r="H573" s="414">
        <v>100</v>
      </c>
      <c r="I573" s="412">
        <f>I574</f>
        <v>2700</v>
      </c>
      <c r="J573" s="412">
        <f>J574</f>
        <v>6321.6</v>
      </c>
      <c r="K573" s="413">
        <f t="shared" si="59"/>
        <v>234.13333333333335</v>
      </c>
      <c r="L573" s="414">
        <v>100</v>
      </c>
      <c r="M573" s="444"/>
    </row>
    <row r="574" spans="1:13" s="155" customFormat="1" x14ac:dyDescent="0.25">
      <c r="A574" s="492"/>
      <c r="B574" s="387" t="s">
        <v>19</v>
      </c>
      <c r="C574" s="419"/>
      <c r="D574" s="388"/>
      <c r="E574" s="422">
        <f>E576+E577</f>
        <v>900</v>
      </c>
      <c r="F574" s="422">
        <f>F576+F577</f>
        <v>1630</v>
      </c>
      <c r="G574" s="423">
        <f t="shared" si="58"/>
        <v>181.11111111111111</v>
      </c>
      <c r="H574" s="417"/>
      <c r="I574" s="422">
        <f>I576+I577</f>
        <v>2700</v>
      </c>
      <c r="J574" s="422">
        <f>J576+J577</f>
        <v>6321.6</v>
      </c>
      <c r="K574" s="423">
        <f t="shared" ref="K574" si="60">J574/I574*100</f>
        <v>234.13333333333335</v>
      </c>
      <c r="L574" s="417"/>
      <c r="M574" s="447"/>
    </row>
    <row r="575" spans="1:13" x14ac:dyDescent="0.25">
      <c r="A575" s="492"/>
      <c r="B575" s="384" t="s">
        <v>155</v>
      </c>
      <c r="C575" s="418"/>
      <c r="D575" s="262"/>
      <c r="E575" s="427"/>
      <c r="F575" s="427"/>
      <c r="G575" s="427"/>
      <c r="H575" s="414"/>
      <c r="I575" s="427"/>
      <c r="J575" s="427"/>
      <c r="K575" s="414"/>
      <c r="L575" s="414"/>
      <c r="M575" s="444"/>
    </row>
    <row r="576" spans="1:13" ht="30" x14ac:dyDescent="0.25">
      <c r="A576" s="492"/>
      <c r="B576" s="384" t="s">
        <v>225</v>
      </c>
      <c r="C576" s="418"/>
      <c r="D576" s="262"/>
      <c r="E576" s="428">
        <v>500</v>
      </c>
      <c r="F576" s="428">
        <v>1500</v>
      </c>
      <c r="G576" s="427"/>
      <c r="H576" s="414"/>
      <c r="I576" s="427">
        <f>E576+'2016'!E431+'2017'!E432+'2018'!E435</f>
        <v>1100</v>
      </c>
      <c r="J576" s="427">
        <f>F576+'2016'!F431+'2017'!F432+'2018'!F435</f>
        <v>1740</v>
      </c>
      <c r="K576" s="414"/>
      <c r="L576" s="414"/>
      <c r="M576" s="444"/>
    </row>
    <row r="577" spans="1:13" x14ac:dyDescent="0.25">
      <c r="A577" s="492"/>
      <c r="B577" s="384" t="s">
        <v>226</v>
      </c>
      <c r="C577" s="418"/>
      <c r="D577" s="262"/>
      <c r="E577" s="427">
        <v>400</v>
      </c>
      <c r="F577" s="427">
        <v>130</v>
      </c>
      <c r="G577" s="425"/>
      <c r="H577" s="414"/>
      <c r="I577" s="427">
        <f>E577+'2016'!E432+'2017'!E433+'2018'!E436</f>
        <v>1600</v>
      </c>
      <c r="J577" s="427">
        <f>F577+'2016'!F432+'2017'!F433+'2018'!F436</f>
        <v>4581.6000000000004</v>
      </c>
      <c r="K577" s="414"/>
      <c r="L577" s="414"/>
      <c r="M577" s="444"/>
    </row>
    <row r="578" spans="1:13" ht="120" x14ac:dyDescent="0.25">
      <c r="A578" s="492">
        <v>170</v>
      </c>
      <c r="B578" s="384" t="s">
        <v>237</v>
      </c>
      <c r="C578" s="418" t="s">
        <v>232</v>
      </c>
      <c r="D578" s="262" t="s">
        <v>16</v>
      </c>
      <c r="E578" s="412">
        <f>E579</f>
        <v>3318</v>
      </c>
      <c r="F578" s="412">
        <f>F579</f>
        <v>3318</v>
      </c>
      <c r="G578" s="413">
        <f t="shared" si="58"/>
        <v>100</v>
      </c>
      <c r="H578" s="414">
        <v>100</v>
      </c>
      <c r="I578" s="412">
        <f>I579</f>
        <v>15714.5</v>
      </c>
      <c r="J578" s="412">
        <f>J579</f>
        <v>15713.91</v>
      </c>
      <c r="K578" s="413">
        <f t="shared" ref="K578:K583" si="61">J578/I578*100</f>
        <v>99.996245505743104</v>
      </c>
      <c r="L578" s="414">
        <v>100</v>
      </c>
      <c r="M578" s="444"/>
    </row>
    <row r="579" spans="1:13" s="155" customFormat="1" x14ac:dyDescent="0.25">
      <c r="A579" s="492"/>
      <c r="B579" s="429" t="s">
        <v>13</v>
      </c>
      <c r="C579" s="419"/>
      <c r="D579" s="388"/>
      <c r="E579" s="422">
        <v>3318</v>
      </c>
      <c r="F579" s="422">
        <v>3318</v>
      </c>
      <c r="G579" s="423">
        <f t="shared" si="58"/>
        <v>100</v>
      </c>
      <c r="H579" s="417"/>
      <c r="I579" s="422">
        <f>E579+'2016'!E434+'2017'!E437+'2018'!E438</f>
        <v>15714.5</v>
      </c>
      <c r="J579" s="422">
        <f>F579+'2016'!F434+'2017'!F437+'2018'!F438</f>
        <v>15713.91</v>
      </c>
      <c r="K579" s="416">
        <f t="shared" si="61"/>
        <v>99.996245505743104</v>
      </c>
      <c r="L579" s="417"/>
      <c r="M579" s="447"/>
    </row>
    <row r="580" spans="1:13" ht="75" x14ac:dyDescent="0.25">
      <c r="A580" s="492">
        <v>171</v>
      </c>
      <c r="B580" s="384" t="s">
        <v>494</v>
      </c>
      <c r="C580" s="418" t="s">
        <v>232</v>
      </c>
      <c r="D580" s="262" t="s">
        <v>16</v>
      </c>
      <c r="E580" s="412">
        <f>E581</f>
        <v>500</v>
      </c>
      <c r="F580" s="412">
        <f>F581</f>
        <v>0</v>
      </c>
      <c r="G580" s="413">
        <f t="shared" si="58"/>
        <v>0</v>
      </c>
      <c r="H580" s="414">
        <v>100</v>
      </c>
      <c r="I580" s="412">
        <f>I581</f>
        <v>2000</v>
      </c>
      <c r="J580" s="412">
        <f>J581</f>
        <v>1500</v>
      </c>
      <c r="K580" s="413">
        <f t="shared" si="61"/>
        <v>75</v>
      </c>
      <c r="L580" s="414">
        <v>100</v>
      </c>
      <c r="M580" s="482"/>
    </row>
    <row r="581" spans="1:13" s="155" customFormat="1" x14ac:dyDescent="0.25">
      <c r="A581" s="492"/>
      <c r="B581" s="387" t="s">
        <v>19</v>
      </c>
      <c r="C581" s="419"/>
      <c r="D581" s="388"/>
      <c r="E581" s="422">
        <v>500</v>
      </c>
      <c r="F581" s="422"/>
      <c r="G581" s="423">
        <f t="shared" si="58"/>
        <v>0</v>
      </c>
      <c r="H581" s="417"/>
      <c r="I581" s="422">
        <f>E581+'2016'!E436+'2017'!E439+'2018'!E440</f>
        <v>2000</v>
      </c>
      <c r="J581" s="422">
        <f>F581+'2016'!F436+'2017'!F439+'2018'!F440</f>
        <v>1500</v>
      </c>
      <c r="K581" s="416">
        <f t="shared" si="61"/>
        <v>75</v>
      </c>
      <c r="L581" s="417"/>
      <c r="M581" s="447"/>
    </row>
    <row r="582" spans="1:13" ht="126.75" customHeight="1" x14ac:dyDescent="0.25">
      <c r="A582" s="492">
        <v>172</v>
      </c>
      <c r="B582" s="384" t="s">
        <v>238</v>
      </c>
      <c r="C582" s="418" t="s">
        <v>232</v>
      </c>
      <c r="D582" s="262" t="s">
        <v>16</v>
      </c>
      <c r="E582" s="412">
        <f>E583</f>
        <v>200</v>
      </c>
      <c r="F582" s="412">
        <f>F583</f>
        <v>0</v>
      </c>
      <c r="G582" s="413">
        <f t="shared" si="58"/>
        <v>0</v>
      </c>
      <c r="H582" s="414">
        <v>100</v>
      </c>
      <c r="I582" s="412">
        <f>I583</f>
        <v>800</v>
      </c>
      <c r="J582" s="412">
        <f>J583</f>
        <v>400</v>
      </c>
      <c r="K582" s="413">
        <f t="shared" si="61"/>
        <v>50</v>
      </c>
      <c r="L582" s="414">
        <v>100</v>
      </c>
      <c r="M582" s="482"/>
    </row>
    <row r="583" spans="1:13" s="155" customFormat="1" x14ac:dyDescent="0.25">
      <c r="A583" s="492"/>
      <c r="B583" s="387" t="s">
        <v>19</v>
      </c>
      <c r="C583" s="419"/>
      <c r="D583" s="388"/>
      <c r="E583" s="415">
        <v>200</v>
      </c>
      <c r="F583" s="412"/>
      <c r="G583" s="423">
        <f t="shared" si="58"/>
        <v>0</v>
      </c>
      <c r="H583" s="417"/>
      <c r="I583" s="415">
        <f>E583+'2016'!E438+'2017'!E441+'2018'!E442</f>
        <v>800</v>
      </c>
      <c r="J583" s="415">
        <f>F583+'2016'!F438+'2017'!F441+'2018'!F442</f>
        <v>400</v>
      </c>
      <c r="K583" s="416">
        <f t="shared" si="61"/>
        <v>50</v>
      </c>
      <c r="L583" s="417"/>
      <c r="M583" s="447"/>
    </row>
    <row r="584" spans="1:13" ht="105" x14ac:dyDescent="0.25">
      <c r="A584" s="492">
        <v>173</v>
      </c>
      <c r="B584" s="384" t="s">
        <v>495</v>
      </c>
      <c r="C584" s="418" t="s">
        <v>232</v>
      </c>
      <c r="D584" s="262" t="s">
        <v>16</v>
      </c>
      <c r="E584" s="412">
        <f>E585</f>
        <v>200</v>
      </c>
      <c r="F584" s="412">
        <f>F585</f>
        <v>0</v>
      </c>
      <c r="G584" s="413">
        <f t="shared" si="58"/>
        <v>0</v>
      </c>
      <c r="H584" s="414">
        <v>100</v>
      </c>
      <c r="I584" s="412">
        <f>I585</f>
        <v>800</v>
      </c>
      <c r="J584" s="412">
        <f>J585</f>
        <v>1144.3</v>
      </c>
      <c r="K584" s="413">
        <f t="shared" ref="K584:K594" si="62">J584/I584*100</f>
        <v>143.03749999999999</v>
      </c>
      <c r="L584" s="414">
        <v>100</v>
      </c>
      <c r="M584" s="444"/>
    </row>
    <row r="585" spans="1:13" s="155" customFormat="1" x14ac:dyDescent="0.25">
      <c r="A585" s="492"/>
      <c r="B585" s="387" t="s">
        <v>19</v>
      </c>
      <c r="C585" s="419"/>
      <c r="D585" s="388"/>
      <c r="E585" s="415">
        <v>200</v>
      </c>
      <c r="F585" s="412">
        <v>0</v>
      </c>
      <c r="G585" s="423">
        <f t="shared" si="58"/>
        <v>0</v>
      </c>
      <c r="H585" s="417"/>
      <c r="I585" s="415">
        <f>E585+'2016'!E440+'2017'!E443+'2018'!E444</f>
        <v>800</v>
      </c>
      <c r="J585" s="415">
        <f>F585+'2016'!F440+'2017'!F443+'2018'!F444</f>
        <v>1144.3</v>
      </c>
      <c r="K585" s="416">
        <f t="shared" si="62"/>
        <v>143.03749999999999</v>
      </c>
      <c r="L585" s="417"/>
      <c r="M585" s="447"/>
    </row>
    <row r="586" spans="1:13" s="155" customFormat="1" ht="75" x14ac:dyDescent="0.25">
      <c r="A586" s="492">
        <v>174</v>
      </c>
      <c r="B586" s="384" t="s">
        <v>630</v>
      </c>
      <c r="C586" s="418" t="s">
        <v>232</v>
      </c>
      <c r="D586" s="484" t="s">
        <v>575</v>
      </c>
      <c r="E586" s="412">
        <f>E587</f>
        <v>40</v>
      </c>
      <c r="F586" s="412">
        <f>F587</f>
        <v>39.96</v>
      </c>
      <c r="G586" s="413">
        <f t="shared" ref="G586:G589" si="63">F586/E586*100</f>
        <v>99.9</v>
      </c>
      <c r="H586" s="414">
        <v>100</v>
      </c>
      <c r="I586" s="412">
        <f>I587</f>
        <v>40</v>
      </c>
      <c r="J586" s="412">
        <f>J587</f>
        <v>39.96</v>
      </c>
      <c r="K586" s="413">
        <f t="shared" si="62"/>
        <v>99.9</v>
      </c>
      <c r="L586" s="414">
        <v>100</v>
      </c>
      <c r="M586" s="447"/>
    </row>
    <row r="587" spans="1:13" s="155" customFormat="1" x14ac:dyDescent="0.25">
      <c r="A587" s="492"/>
      <c r="B587" s="387" t="s">
        <v>13</v>
      </c>
      <c r="C587" s="419"/>
      <c r="D587" s="388"/>
      <c r="E587" s="415">
        <v>40</v>
      </c>
      <c r="F587" s="412">
        <v>39.96</v>
      </c>
      <c r="G587" s="423">
        <f t="shared" si="63"/>
        <v>99.9</v>
      </c>
      <c r="H587" s="417"/>
      <c r="I587" s="415">
        <f>E587</f>
        <v>40</v>
      </c>
      <c r="J587" s="415">
        <f>F587</f>
        <v>39.96</v>
      </c>
      <c r="K587" s="423">
        <f t="shared" si="62"/>
        <v>99.9</v>
      </c>
      <c r="L587" s="417"/>
      <c r="M587" s="447"/>
    </row>
    <row r="588" spans="1:13" s="155" customFormat="1" ht="78.75" x14ac:dyDescent="0.25">
      <c r="A588" s="492">
        <v>175</v>
      </c>
      <c r="B588" s="486" t="s">
        <v>632</v>
      </c>
      <c r="C588" s="418" t="s">
        <v>232</v>
      </c>
      <c r="D588" s="484" t="s">
        <v>631</v>
      </c>
      <c r="E588" s="412">
        <f>E589</f>
        <v>300</v>
      </c>
      <c r="F588" s="412">
        <f>F589</f>
        <v>288</v>
      </c>
      <c r="G588" s="413">
        <f t="shared" si="63"/>
        <v>96</v>
      </c>
      <c r="H588" s="414">
        <v>100</v>
      </c>
      <c r="I588" s="412">
        <f>I589</f>
        <v>2100</v>
      </c>
      <c r="J588" s="412">
        <f>J589</f>
        <v>2085.3000000000002</v>
      </c>
      <c r="K588" s="413">
        <f t="shared" si="62"/>
        <v>99.300000000000011</v>
      </c>
      <c r="L588" s="414">
        <v>100</v>
      </c>
      <c r="M588" s="447"/>
    </row>
    <row r="589" spans="1:13" s="155" customFormat="1" x14ac:dyDescent="0.25">
      <c r="A589" s="492"/>
      <c r="B589" s="387" t="s">
        <v>13</v>
      </c>
      <c r="C589" s="419"/>
      <c r="D589" s="388"/>
      <c r="E589" s="415">
        <v>300</v>
      </c>
      <c r="F589" s="412">
        <v>288</v>
      </c>
      <c r="G589" s="423">
        <f t="shared" si="63"/>
        <v>96</v>
      </c>
      <c r="H589" s="417"/>
      <c r="I589" s="415">
        <f>E589+'2016'!E442</f>
        <v>2100</v>
      </c>
      <c r="J589" s="415">
        <f>F589+'2016'!F442</f>
        <v>2085.3000000000002</v>
      </c>
      <c r="K589" s="423">
        <f t="shared" si="62"/>
        <v>99.300000000000011</v>
      </c>
      <c r="L589" s="417"/>
      <c r="M589" s="447"/>
    </row>
    <row r="590" spans="1:13" ht="90" x14ac:dyDescent="0.25">
      <c r="A590" s="492">
        <v>118</v>
      </c>
      <c r="B590" s="384" t="s">
        <v>235</v>
      </c>
      <c r="C590" s="418" t="s">
        <v>232</v>
      </c>
      <c r="D590" s="484" t="s">
        <v>16</v>
      </c>
      <c r="E590" s="412">
        <f>E591+E592</f>
        <v>1900</v>
      </c>
      <c r="F590" s="412">
        <f>F591+F592</f>
        <v>2872.33</v>
      </c>
      <c r="G590" s="413">
        <f t="shared" si="58"/>
        <v>151.17526315789473</v>
      </c>
      <c r="H590" s="414">
        <v>100</v>
      </c>
      <c r="I590" s="412">
        <f>I591+I592</f>
        <v>6000</v>
      </c>
      <c r="J590" s="412">
        <f>J591+J592</f>
        <v>8272.33</v>
      </c>
      <c r="K590" s="413">
        <f t="shared" si="62"/>
        <v>137.87216666666666</v>
      </c>
      <c r="L590" s="414">
        <v>100</v>
      </c>
      <c r="M590" s="444"/>
    </row>
    <row r="591" spans="1:13" s="155" customFormat="1" x14ac:dyDescent="0.25">
      <c r="A591" s="492"/>
      <c r="B591" s="387" t="s">
        <v>13</v>
      </c>
      <c r="C591" s="419"/>
      <c r="D591" s="388"/>
      <c r="E591" s="422">
        <v>1900</v>
      </c>
      <c r="F591" s="422">
        <v>1947</v>
      </c>
      <c r="G591" s="423">
        <f t="shared" si="58"/>
        <v>102.47368421052632</v>
      </c>
      <c r="H591" s="417"/>
      <c r="I591" s="412">
        <f>'2019'!E591+'2016'!E444+'2017'!E445+'2018'!E446</f>
        <v>6000</v>
      </c>
      <c r="J591" s="412">
        <f>'2019'!F591+'2016'!F444+'2017'!F445+'2018'!F446</f>
        <v>6047</v>
      </c>
      <c r="K591" s="423">
        <f t="shared" si="62"/>
        <v>100.78333333333333</v>
      </c>
      <c r="L591" s="417"/>
      <c r="M591" s="447"/>
    </row>
    <row r="592" spans="1:13" s="155" customFormat="1" x14ac:dyDescent="0.25">
      <c r="A592" s="492"/>
      <c r="B592" s="387" t="s">
        <v>19</v>
      </c>
      <c r="C592" s="419"/>
      <c r="D592" s="388"/>
      <c r="E592" s="422"/>
      <c r="F592" s="422">
        <v>925.33</v>
      </c>
      <c r="G592" s="423"/>
      <c r="H592" s="417"/>
      <c r="I592" s="412"/>
      <c r="J592" s="415">
        <f>F592+'2016'!F445</f>
        <v>2225.33</v>
      </c>
      <c r="K592" s="417"/>
      <c r="L592" s="417"/>
      <c r="M592" s="447"/>
    </row>
    <row r="593" spans="1:13" ht="65.25" customHeight="1" x14ac:dyDescent="0.25">
      <c r="A593" s="492">
        <v>176</v>
      </c>
      <c r="B593" s="384" t="s">
        <v>236</v>
      </c>
      <c r="C593" s="418" t="s">
        <v>232</v>
      </c>
      <c r="D593" s="262" t="s">
        <v>16</v>
      </c>
      <c r="E593" s="412">
        <f>E594+E595</f>
        <v>1900</v>
      </c>
      <c r="F593" s="412">
        <f>F594+F595</f>
        <v>3774.8</v>
      </c>
      <c r="G593" s="413">
        <f t="shared" si="58"/>
        <v>198.67368421052635</v>
      </c>
      <c r="H593" s="414">
        <v>100</v>
      </c>
      <c r="I593" s="412">
        <f>I594+I595</f>
        <v>6200</v>
      </c>
      <c r="J593" s="412">
        <f>J594+J595</f>
        <v>8073.97</v>
      </c>
      <c r="K593" s="413">
        <f t="shared" si="62"/>
        <v>130.22532258064516</v>
      </c>
      <c r="L593" s="414">
        <v>100</v>
      </c>
      <c r="M593" s="444"/>
    </row>
    <row r="594" spans="1:13" s="155" customFormat="1" x14ac:dyDescent="0.25">
      <c r="A594" s="492"/>
      <c r="B594" s="387" t="s">
        <v>13</v>
      </c>
      <c r="C594" s="419"/>
      <c r="D594" s="388"/>
      <c r="E594" s="415">
        <v>1900</v>
      </c>
      <c r="F594" s="415">
        <v>1865</v>
      </c>
      <c r="G594" s="423">
        <f t="shared" si="58"/>
        <v>98.15789473684211</v>
      </c>
      <c r="H594" s="417"/>
      <c r="I594" s="415">
        <f>E594+'2016'!E447+'2017'!E447+'2018'!E448</f>
        <v>6200</v>
      </c>
      <c r="J594" s="415">
        <f>F594+'2016'!F447+'2017'!F447+'2018'!F448</f>
        <v>6164.17</v>
      </c>
      <c r="K594" s="423">
        <f t="shared" si="62"/>
        <v>99.422096774193548</v>
      </c>
      <c r="L594" s="417"/>
      <c r="M594" s="447"/>
    </row>
    <row r="595" spans="1:13" s="155" customFormat="1" x14ac:dyDescent="0.25">
      <c r="A595" s="492"/>
      <c r="B595" s="387" t="s">
        <v>19</v>
      </c>
      <c r="C595" s="419"/>
      <c r="D595" s="388"/>
      <c r="E595" s="415"/>
      <c r="F595" s="415">
        <v>1909.8</v>
      </c>
      <c r="G595" s="423"/>
      <c r="H595" s="417"/>
      <c r="I595" s="415"/>
      <c r="J595" s="415">
        <f>F595</f>
        <v>1909.8</v>
      </c>
      <c r="K595" s="423"/>
      <c r="L595" s="417"/>
      <c r="M595" s="447"/>
    </row>
    <row r="596" spans="1:13" s="155" customFormat="1" ht="60" x14ac:dyDescent="0.25">
      <c r="A596" s="492">
        <v>177</v>
      </c>
      <c r="B596" s="384" t="s">
        <v>637</v>
      </c>
      <c r="C596" s="418" t="s">
        <v>50</v>
      </c>
      <c r="D596" s="484" t="s">
        <v>610</v>
      </c>
      <c r="E596" s="412">
        <f>E597</f>
        <v>5000</v>
      </c>
      <c r="F596" s="412">
        <f>F597</f>
        <v>5000</v>
      </c>
      <c r="G596" s="413">
        <f t="shared" si="58"/>
        <v>100</v>
      </c>
      <c r="H596" s="414">
        <v>100</v>
      </c>
      <c r="I596" s="412">
        <f>I597</f>
        <v>5000</v>
      </c>
      <c r="J596" s="412">
        <f>J597</f>
        <v>5000</v>
      </c>
      <c r="K596" s="413">
        <f t="shared" ref="K596:K601" si="64">J596/I596*100</f>
        <v>100</v>
      </c>
      <c r="L596" s="414">
        <v>100</v>
      </c>
      <c r="M596" s="447"/>
    </row>
    <row r="597" spans="1:13" s="155" customFormat="1" ht="24.75" customHeight="1" x14ac:dyDescent="0.25">
      <c r="A597" s="492"/>
      <c r="B597" s="387" t="s">
        <v>13</v>
      </c>
      <c r="C597" s="419"/>
      <c r="D597" s="388"/>
      <c r="E597" s="415">
        <v>5000</v>
      </c>
      <c r="F597" s="415">
        <v>5000</v>
      </c>
      <c r="G597" s="416">
        <f t="shared" si="58"/>
        <v>100</v>
      </c>
      <c r="H597" s="417"/>
      <c r="I597" s="415">
        <f>E597</f>
        <v>5000</v>
      </c>
      <c r="J597" s="415">
        <f>F597</f>
        <v>5000</v>
      </c>
      <c r="K597" s="416">
        <f t="shared" si="64"/>
        <v>100</v>
      </c>
      <c r="L597" s="414"/>
      <c r="M597" s="447"/>
    </row>
    <row r="598" spans="1:13" s="155" customFormat="1" ht="30" x14ac:dyDescent="0.25">
      <c r="A598" s="492">
        <v>178</v>
      </c>
      <c r="B598" s="384" t="s">
        <v>638</v>
      </c>
      <c r="C598" s="418" t="s">
        <v>50</v>
      </c>
      <c r="D598" s="484" t="s">
        <v>610</v>
      </c>
      <c r="E598" s="412">
        <f>E599</f>
        <v>1000</v>
      </c>
      <c r="F598" s="412">
        <f>F599</f>
        <v>1000</v>
      </c>
      <c r="G598" s="413">
        <f t="shared" si="58"/>
        <v>100</v>
      </c>
      <c r="H598" s="414">
        <v>100</v>
      </c>
      <c r="I598" s="412">
        <f>I599</f>
        <v>1000</v>
      </c>
      <c r="J598" s="412">
        <f>J599</f>
        <v>1000</v>
      </c>
      <c r="K598" s="413">
        <f t="shared" si="64"/>
        <v>100</v>
      </c>
      <c r="L598" s="414">
        <v>100</v>
      </c>
      <c r="M598" s="447"/>
    </row>
    <row r="599" spans="1:13" s="155" customFormat="1" ht="27" customHeight="1" x14ac:dyDescent="0.25">
      <c r="A599" s="492"/>
      <c r="B599" s="387" t="s">
        <v>13</v>
      </c>
      <c r="C599" s="419"/>
      <c r="D599" s="388"/>
      <c r="E599" s="415">
        <v>1000</v>
      </c>
      <c r="F599" s="415">
        <v>1000</v>
      </c>
      <c r="G599" s="416">
        <f t="shared" si="58"/>
        <v>100</v>
      </c>
      <c r="H599" s="417"/>
      <c r="I599" s="415">
        <f>E599</f>
        <v>1000</v>
      </c>
      <c r="J599" s="415">
        <f>F599</f>
        <v>1000</v>
      </c>
      <c r="K599" s="416">
        <f t="shared" si="64"/>
        <v>100</v>
      </c>
      <c r="L599" s="417"/>
      <c r="M599" s="447"/>
    </row>
    <row r="600" spans="1:13" ht="45" x14ac:dyDescent="0.25">
      <c r="A600" s="492">
        <v>179</v>
      </c>
      <c r="B600" s="384" t="s">
        <v>496</v>
      </c>
      <c r="C600" s="418" t="s">
        <v>50</v>
      </c>
      <c r="D600" s="262" t="s">
        <v>482</v>
      </c>
      <c r="E600" s="412">
        <f>E601</f>
        <v>4000</v>
      </c>
      <c r="F600" s="412">
        <f>F601</f>
        <v>4000</v>
      </c>
      <c r="G600" s="428">
        <f t="shared" si="58"/>
        <v>100</v>
      </c>
      <c r="H600" s="414">
        <v>100</v>
      </c>
      <c r="I600" s="412">
        <f>I601</f>
        <v>7406</v>
      </c>
      <c r="J600" s="412">
        <f>J601</f>
        <v>7406</v>
      </c>
      <c r="K600" s="413">
        <f t="shared" si="64"/>
        <v>100</v>
      </c>
      <c r="L600" s="414">
        <v>100</v>
      </c>
      <c r="M600" s="444"/>
    </row>
    <row r="601" spans="1:13" s="155" customFormat="1" x14ac:dyDescent="0.25">
      <c r="A601" s="492"/>
      <c r="B601" s="387" t="s">
        <v>13</v>
      </c>
      <c r="C601" s="419"/>
      <c r="D601" s="388"/>
      <c r="E601" s="422">
        <v>4000</v>
      </c>
      <c r="F601" s="422">
        <v>4000</v>
      </c>
      <c r="G601" s="430">
        <f t="shared" si="58"/>
        <v>100</v>
      </c>
      <c r="H601" s="417"/>
      <c r="I601" s="415">
        <f>E601+'2018'!E450</f>
        <v>7406</v>
      </c>
      <c r="J601" s="415">
        <f>F601+'2018'!F450</f>
        <v>7406</v>
      </c>
      <c r="K601" s="416">
        <f t="shared" si="64"/>
        <v>100</v>
      </c>
      <c r="L601" s="417"/>
      <c r="M601" s="447"/>
    </row>
    <row r="602" spans="1:13" s="155" customFormat="1" ht="45" x14ac:dyDescent="0.25">
      <c r="A602" s="501">
        <v>180</v>
      </c>
      <c r="B602" s="384" t="s">
        <v>639</v>
      </c>
      <c r="C602" s="418" t="s">
        <v>50</v>
      </c>
      <c r="D602" s="501">
        <v>2019</v>
      </c>
      <c r="E602" s="412">
        <f>E603</f>
        <v>7500</v>
      </c>
      <c r="F602" s="412">
        <f>F603</f>
        <v>0</v>
      </c>
      <c r="G602" s="430"/>
      <c r="H602" s="417"/>
      <c r="I602" s="412">
        <f>I603</f>
        <v>7500</v>
      </c>
      <c r="J602" s="412">
        <f>J603</f>
        <v>0</v>
      </c>
      <c r="K602" s="416"/>
      <c r="L602" s="417"/>
      <c r="M602" s="384" t="s">
        <v>668</v>
      </c>
    </row>
    <row r="603" spans="1:13" s="155" customFormat="1" x14ac:dyDescent="0.25">
      <c r="A603" s="501"/>
      <c r="B603" s="387" t="s">
        <v>13</v>
      </c>
      <c r="C603" s="419"/>
      <c r="D603" s="388"/>
      <c r="E603" s="422">
        <v>7500</v>
      </c>
      <c r="F603" s="422">
        <v>0</v>
      </c>
      <c r="G603" s="430"/>
      <c r="H603" s="417"/>
      <c r="I603" s="422">
        <f>E603</f>
        <v>7500</v>
      </c>
      <c r="J603" s="422">
        <v>0</v>
      </c>
      <c r="K603" s="416"/>
      <c r="L603" s="417"/>
      <c r="M603" s="447"/>
    </row>
    <row r="604" spans="1:13" s="155" customFormat="1" ht="45" x14ac:dyDescent="0.25">
      <c r="A604" s="501">
        <v>181</v>
      </c>
      <c r="B604" s="384" t="s">
        <v>640</v>
      </c>
      <c r="C604" s="418" t="s">
        <v>50</v>
      </c>
      <c r="D604" s="501">
        <v>2019</v>
      </c>
      <c r="E604" s="412">
        <f>E605</f>
        <v>12500</v>
      </c>
      <c r="F604" s="412">
        <f>F605</f>
        <v>0</v>
      </c>
      <c r="G604" s="430"/>
      <c r="H604" s="417"/>
      <c r="I604" s="412">
        <f>I605</f>
        <v>12500</v>
      </c>
      <c r="J604" s="412">
        <f>J605</f>
        <v>0</v>
      </c>
      <c r="K604" s="416"/>
      <c r="L604" s="417"/>
      <c r="M604" s="384" t="s">
        <v>668</v>
      </c>
    </row>
    <row r="605" spans="1:13" s="155" customFormat="1" x14ac:dyDescent="0.25">
      <c r="A605" s="501"/>
      <c r="B605" s="387" t="s">
        <v>13</v>
      </c>
      <c r="C605" s="419"/>
      <c r="D605" s="388"/>
      <c r="E605" s="422">
        <v>12500</v>
      </c>
      <c r="F605" s="422">
        <v>0</v>
      </c>
      <c r="G605" s="430"/>
      <c r="H605" s="417"/>
      <c r="I605" s="422">
        <f>E605</f>
        <v>12500</v>
      </c>
      <c r="J605" s="422">
        <v>0</v>
      </c>
      <c r="K605" s="416"/>
      <c r="L605" s="417"/>
      <c r="M605" s="447"/>
    </row>
    <row r="606" spans="1:13" s="155" customFormat="1" ht="45" x14ac:dyDescent="0.25">
      <c r="A606" s="492">
        <v>182</v>
      </c>
      <c r="B606" s="384" t="s">
        <v>641</v>
      </c>
      <c r="C606" s="418" t="s">
        <v>50</v>
      </c>
      <c r="D606" s="487" t="s">
        <v>619</v>
      </c>
      <c r="E606" s="422"/>
      <c r="F606" s="422"/>
      <c r="G606" s="430"/>
      <c r="H606" s="417"/>
      <c r="I606" s="412">
        <f>I607</f>
        <v>7568</v>
      </c>
      <c r="J606" s="412">
        <f>J607</f>
        <v>7568</v>
      </c>
      <c r="K606" s="413">
        <f t="shared" ref="K606:K669" si="65">J606/I606*100</f>
        <v>100</v>
      </c>
      <c r="L606" s="414">
        <v>100</v>
      </c>
      <c r="M606" s="447"/>
    </row>
    <row r="607" spans="1:13" s="155" customFormat="1" x14ac:dyDescent="0.25">
      <c r="A607" s="492"/>
      <c r="B607" s="387" t="s">
        <v>13</v>
      </c>
      <c r="C607" s="419"/>
      <c r="D607" s="388"/>
      <c r="E607" s="422"/>
      <c r="F607" s="422"/>
      <c r="G607" s="430"/>
      <c r="H607" s="417"/>
      <c r="I607" s="415">
        <f>'2016'!E449+'2017'!E449</f>
        <v>7568</v>
      </c>
      <c r="J607" s="415">
        <f>'2016'!F449+'2017'!F449</f>
        <v>7568</v>
      </c>
      <c r="K607" s="416">
        <f t="shared" si="65"/>
        <v>100</v>
      </c>
      <c r="L607" s="417"/>
      <c r="M607" s="447"/>
    </row>
    <row r="608" spans="1:13" s="155" customFormat="1" ht="60" x14ac:dyDescent="0.25">
      <c r="A608" s="492">
        <v>183</v>
      </c>
      <c r="B608" s="384" t="s">
        <v>642</v>
      </c>
      <c r="C608" s="418" t="s">
        <v>50</v>
      </c>
      <c r="D608" s="487" t="s">
        <v>610</v>
      </c>
      <c r="E608" s="412">
        <f>E609</f>
        <v>5000</v>
      </c>
      <c r="F608" s="412">
        <f>F609</f>
        <v>5000</v>
      </c>
      <c r="G608" s="428">
        <f t="shared" si="58"/>
        <v>100</v>
      </c>
      <c r="H608" s="414">
        <v>100</v>
      </c>
      <c r="I608" s="412">
        <f>I609</f>
        <v>5000</v>
      </c>
      <c r="J608" s="412">
        <f>J609</f>
        <v>5000</v>
      </c>
      <c r="K608" s="413">
        <f t="shared" si="65"/>
        <v>100</v>
      </c>
      <c r="L608" s="414">
        <v>100</v>
      </c>
      <c r="M608" s="447"/>
    </row>
    <row r="609" spans="1:13" s="155" customFormat="1" x14ac:dyDescent="0.25">
      <c r="A609" s="492"/>
      <c r="B609" s="387" t="s">
        <v>13</v>
      </c>
      <c r="C609" s="419"/>
      <c r="D609" s="388"/>
      <c r="E609" s="422">
        <v>5000</v>
      </c>
      <c r="F609" s="422">
        <v>5000</v>
      </c>
      <c r="G609" s="430">
        <f t="shared" si="58"/>
        <v>100</v>
      </c>
      <c r="H609" s="417"/>
      <c r="I609" s="415">
        <f>F609</f>
        <v>5000</v>
      </c>
      <c r="J609" s="415">
        <f>F609</f>
        <v>5000</v>
      </c>
      <c r="K609" s="416">
        <f t="shared" si="65"/>
        <v>100</v>
      </c>
      <c r="L609" s="417"/>
      <c r="M609" s="447"/>
    </row>
    <row r="610" spans="1:13" s="155" customFormat="1" ht="90" x14ac:dyDescent="0.25">
      <c r="A610" s="492">
        <v>184</v>
      </c>
      <c r="B610" s="384" t="s">
        <v>643</v>
      </c>
      <c r="C610" s="418" t="s">
        <v>50</v>
      </c>
      <c r="D610" s="487" t="s">
        <v>610</v>
      </c>
      <c r="E610" s="412">
        <f>E611</f>
        <v>5000</v>
      </c>
      <c r="F610" s="412">
        <f>F611</f>
        <v>5000</v>
      </c>
      <c r="G610" s="428">
        <f t="shared" si="58"/>
        <v>100</v>
      </c>
      <c r="H610" s="414">
        <v>100</v>
      </c>
      <c r="I610" s="412">
        <f>I611</f>
        <v>5000</v>
      </c>
      <c r="J610" s="412">
        <f>J611</f>
        <v>5000</v>
      </c>
      <c r="K610" s="413">
        <f t="shared" si="65"/>
        <v>100</v>
      </c>
      <c r="L610" s="414">
        <v>100</v>
      </c>
      <c r="M610" s="447"/>
    </row>
    <row r="611" spans="1:13" s="155" customFormat="1" x14ac:dyDescent="0.25">
      <c r="A611" s="492"/>
      <c r="B611" s="387" t="s">
        <v>13</v>
      </c>
      <c r="C611" s="419"/>
      <c r="D611" s="388"/>
      <c r="E611" s="422">
        <v>5000</v>
      </c>
      <c r="F611" s="422">
        <v>5000</v>
      </c>
      <c r="G611" s="430">
        <f t="shared" si="58"/>
        <v>100</v>
      </c>
      <c r="H611" s="417"/>
      <c r="I611" s="415">
        <f>F611</f>
        <v>5000</v>
      </c>
      <c r="J611" s="415">
        <f>F611</f>
        <v>5000</v>
      </c>
      <c r="K611" s="416">
        <f t="shared" si="65"/>
        <v>100</v>
      </c>
      <c r="L611" s="417"/>
      <c r="M611" s="447"/>
    </row>
    <row r="612" spans="1:13" ht="93" customHeight="1" x14ac:dyDescent="0.25">
      <c r="A612" s="492">
        <v>185</v>
      </c>
      <c r="B612" s="384" t="s">
        <v>240</v>
      </c>
      <c r="C612" s="418" t="s">
        <v>197</v>
      </c>
      <c r="D612" s="262" t="s">
        <v>16</v>
      </c>
      <c r="E612" s="412">
        <f>E613</f>
        <v>300</v>
      </c>
      <c r="F612" s="412">
        <f>F613</f>
        <v>300</v>
      </c>
      <c r="G612" s="413">
        <f t="shared" si="58"/>
        <v>100</v>
      </c>
      <c r="H612" s="414">
        <v>100</v>
      </c>
      <c r="I612" s="412">
        <f>I613</f>
        <v>1200</v>
      </c>
      <c r="J612" s="412">
        <f>J613</f>
        <v>2500</v>
      </c>
      <c r="K612" s="413">
        <f t="shared" si="65"/>
        <v>208.33333333333334</v>
      </c>
      <c r="L612" s="414">
        <v>100</v>
      </c>
      <c r="M612" s="444"/>
    </row>
    <row r="613" spans="1:13" s="155" customFormat="1" x14ac:dyDescent="0.25">
      <c r="A613" s="492"/>
      <c r="B613" s="387" t="s">
        <v>19</v>
      </c>
      <c r="C613" s="419"/>
      <c r="D613" s="388"/>
      <c r="E613" s="422">
        <v>300</v>
      </c>
      <c r="F613" s="422">
        <v>300</v>
      </c>
      <c r="G613" s="423">
        <f t="shared" si="58"/>
        <v>100</v>
      </c>
      <c r="H613" s="417"/>
      <c r="I613" s="422">
        <f>E613+'2016'!E451+'2017'!E451+'2018'!E452</f>
        <v>1200</v>
      </c>
      <c r="J613" s="422">
        <f>F613+'2016'!F451+'2017'!F451+'2018'!F452</f>
        <v>2500</v>
      </c>
      <c r="K613" s="416">
        <f t="shared" si="65"/>
        <v>208.33333333333334</v>
      </c>
      <c r="L613" s="417"/>
      <c r="M613" s="447"/>
    </row>
    <row r="614" spans="1:13" ht="107.25" customHeight="1" x14ac:dyDescent="0.25">
      <c r="A614" s="492">
        <v>186</v>
      </c>
      <c r="B614" s="384" t="s">
        <v>241</v>
      </c>
      <c r="C614" s="418" t="s">
        <v>197</v>
      </c>
      <c r="D614" s="262" t="s">
        <v>16</v>
      </c>
      <c r="E614" s="412">
        <f>E615</f>
        <v>200</v>
      </c>
      <c r="F614" s="412">
        <f>F615</f>
        <v>200</v>
      </c>
      <c r="G614" s="413">
        <f t="shared" si="58"/>
        <v>100</v>
      </c>
      <c r="H614" s="414">
        <v>100</v>
      </c>
      <c r="I614" s="412">
        <f>I615</f>
        <v>1100</v>
      </c>
      <c r="J614" s="412">
        <f>J615</f>
        <v>1100</v>
      </c>
      <c r="K614" s="416">
        <f t="shared" si="65"/>
        <v>100</v>
      </c>
      <c r="L614" s="414">
        <v>100</v>
      </c>
      <c r="M614" s="444"/>
    </row>
    <row r="615" spans="1:13" s="155" customFormat="1" x14ac:dyDescent="0.25">
      <c r="A615" s="492"/>
      <c r="B615" s="387" t="s">
        <v>19</v>
      </c>
      <c r="C615" s="419"/>
      <c r="D615" s="388"/>
      <c r="E615" s="422">
        <v>200</v>
      </c>
      <c r="F615" s="422">
        <v>200</v>
      </c>
      <c r="G615" s="423">
        <f t="shared" si="58"/>
        <v>100</v>
      </c>
      <c r="H615" s="417"/>
      <c r="I615" s="422">
        <f>E615+'2016'!E453+'2017'!E453+'2018'!E454</f>
        <v>1100</v>
      </c>
      <c r="J615" s="422">
        <f>F615+'2016'!F453+'2017'!F453+'2018'!F454</f>
        <v>1100</v>
      </c>
      <c r="K615" s="416">
        <f t="shared" si="65"/>
        <v>100</v>
      </c>
      <c r="L615" s="417"/>
      <c r="M615" s="447"/>
    </row>
    <row r="616" spans="1:13" ht="90" x14ac:dyDescent="0.25">
      <c r="A616" s="492">
        <v>187</v>
      </c>
      <c r="B616" s="384" t="s">
        <v>242</v>
      </c>
      <c r="C616" s="418" t="s">
        <v>197</v>
      </c>
      <c r="D616" s="262" t="s">
        <v>16</v>
      </c>
      <c r="E616" s="412">
        <f>E617</f>
        <v>200</v>
      </c>
      <c r="F616" s="412">
        <f>F617</f>
        <v>200</v>
      </c>
      <c r="G616" s="413">
        <f t="shared" si="58"/>
        <v>100</v>
      </c>
      <c r="H616" s="414">
        <v>100</v>
      </c>
      <c r="I616" s="412">
        <f>I617</f>
        <v>800</v>
      </c>
      <c r="J616" s="412">
        <f>J617</f>
        <v>800</v>
      </c>
      <c r="K616" s="413">
        <f t="shared" si="65"/>
        <v>100</v>
      </c>
      <c r="L616" s="414">
        <v>100</v>
      </c>
      <c r="M616" s="444"/>
    </row>
    <row r="617" spans="1:13" s="155" customFormat="1" x14ac:dyDescent="0.25">
      <c r="A617" s="492"/>
      <c r="B617" s="387" t="s">
        <v>19</v>
      </c>
      <c r="C617" s="419"/>
      <c r="D617" s="388"/>
      <c r="E617" s="422">
        <v>200</v>
      </c>
      <c r="F617" s="422">
        <v>200</v>
      </c>
      <c r="G617" s="423">
        <f t="shared" si="58"/>
        <v>100</v>
      </c>
      <c r="H617" s="417"/>
      <c r="I617" s="422">
        <f>E617+'2016'!E455+'2017'!E455+'2018'!E456</f>
        <v>800</v>
      </c>
      <c r="J617" s="422">
        <f>F617+'2016'!F455+'2017'!F455+'2018'!F456</f>
        <v>800</v>
      </c>
      <c r="K617" s="416">
        <f t="shared" si="65"/>
        <v>100</v>
      </c>
      <c r="L617" s="417"/>
      <c r="M617" s="447"/>
    </row>
    <row r="618" spans="1:13" s="155" customFormat="1" ht="45" x14ac:dyDescent="0.25">
      <c r="A618" s="492">
        <v>188</v>
      </c>
      <c r="B618" s="384" t="s">
        <v>647</v>
      </c>
      <c r="C618" s="418" t="s">
        <v>197</v>
      </c>
      <c r="D618" s="490" t="s">
        <v>248</v>
      </c>
      <c r="E618" s="412">
        <f>E619</f>
        <v>500</v>
      </c>
      <c r="F618" s="412">
        <f>F619</f>
        <v>500</v>
      </c>
      <c r="G618" s="413">
        <f t="shared" si="58"/>
        <v>100</v>
      </c>
      <c r="H618" s="414">
        <v>100</v>
      </c>
      <c r="I618" s="412">
        <f>I619</f>
        <v>1000</v>
      </c>
      <c r="J618" s="412">
        <f>J619</f>
        <v>2000</v>
      </c>
      <c r="K618" s="413">
        <f t="shared" si="65"/>
        <v>200</v>
      </c>
      <c r="L618" s="414">
        <v>100</v>
      </c>
      <c r="M618" s="447"/>
    </row>
    <row r="619" spans="1:13" s="155" customFormat="1" x14ac:dyDescent="0.25">
      <c r="A619" s="492"/>
      <c r="B619" s="387" t="s">
        <v>19</v>
      </c>
      <c r="C619" s="419"/>
      <c r="D619" s="388"/>
      <c r="E619" s="422">
        <v>500</v>
      </c>
      <c r="F619" s="422">
        <v>500</v>
      </c>
      <c r="G619" s="423">
        <f t="shared" si="58"/>
        <v>100</v>
      </c>
      <c r="H619" s="417"/>
      <c r="I619" s="422">
        <f>E619+'2016'!E457+'2017'!E457</f>
        <v>1000</v>
      </c>
      <c r="J619" s="422">
        <f>F619+'2016'!F457+'2017'!F457</f>
        <v>2000</v>
      </c>
      <c r="K619" s="416">
        <f t="shared" si="65"/>
        <v>200</v>
      </c>
      <c r="L619" s="417"/>
      <c r="M619" s="447"/>
    </row>
    <row r="620" spans="1:13" s="155" customFormat="1" ht="60" x14ac:dyDescent="0.25">
      <c r="A620" s="492">
        <v>189</v>
      </c>
      <c r="B620" s="384" t="s">
        <v>648</v>
      </c>
      <c r="C620" s="418" t="s">
        <v>197</v>
      </c>
      <c r="D620" s="490" t="s">
        <v>248</v>
      </c>
      <c r="E620" s="412">
        <f>E621</f>
        <v>300</v>
      </c>
      <c r="F620" s="412">
        <f>F621</f>
        <v>300</v>
      </c>
      <c r="G620" s="413">
        <f t="shared" si="58"/>
        <v>100</v>
      </c>
      <c r="H620" s="414">
        <v>100</v>
      </c>
      <c r="I620" s="412">
        <f>I621</f>
        <v>600</v>
      </c>
      <c r="J620" s="412">
        <f>J621</f>
        <v>985</v>
      </c>
      <c r="K620" s="413">
        <f t="shared" si="65"/>
        <v>164.16666666666666</v>
      </c>
      <c r="L620" s="414">
        <v>100</v>
      </c>
      <c r="M620" s="447"/>
    </row>
    <row r="621" spans="1:13" s="155" customFormat="1" x14ac:dyDescent="0.25">
      <c r="A621" s="492"/>
      <c r="B621" s="387" t="s">
        <v>19</v>
      </c>
      <c r="C621" s="419"/>
      <c r="D621" s="388"/>
      <c r="E621" s="422">
        <v>300</v>
      </c>
      <c r="F621" s="422">
        <v>300</v>
      </c>
      <c r="G621" s="423">
        <f t="shared" si="58"/>
        <v>100</v>
      </c>
      <c r="H621" s="417"/>
      <c r="I621" s="422">
        <f>E621+'2016'!E459+'2017'!E459</f>
        <v>600</v>
      </c>
      <c r="J621" s="422">
        <f>F621+'2016'!F459+'2017'!F459</f>
        <v>985</v>
      </c>
      <c r="K621" s="416">
        <f t="shared" si="65"/>
        <v>164.16666666666666</v>
      </c>
      <c r="L621" s="417"/>
      <c r="M621" s="447"/>
    </row>
    <row r="622" spans="1:13" ht="60" x14ac:dyDescent="0.25">
      <c r="A622" s="492">
        <v>190</v>
      </c>
      <c r="B622" s="384" t="s">
        <v>245</v>
      </c>
      <c r="C622" s="418" t="s">
        <v>197</v>
      </c>
      <c r="D622" s="262" t="s">
        <v>16</v>
      </c>
      <c r="E622" s="412">
        <f>E623</f>
        <v>2500</v>
      </c>
      <c r="F622" s="412">
        <f>F623</f>
        <v>2500</v>
      </c>
      <c r="G622" s="413">
        <f t="shared" si="58"/>
        <v>100</v>
      </c>
      <c r="H622" s="414">
        <v>100</v>
      </c>
      <c r="I622" s="412">
        <f>I623</f>
        <v>8000</v>
      </c>
      <c r="J622" s="412">
        <f>J623</f>
        <v>57257</v>
      </c>
      <c r="K622" s="413">
        <f t="shared" si="65"/>
        <v>715.71249999999998</v>
      </c>
      <c r="L622" s="414">
        <v>100</v>
      </c>
      <c r="M622" s="444"/>
    </row>
    <row r="623" spans="1:13" s="155" customFormat="1" x14ac:dyDescent="0.25">
      <c r="A623" s="492"/>
      <c r="B623" s="387" t="s">
        <v>19</v>
      </c>
      <c r="C623" s="419"/>
      <c r="D623" s="388"/>
      <c r="E623" s="415">
        <v>2500</v>
      </c>
      <c r="F623" s="415">
        <v>2500</v>
      </c>
      <c r="G623" s="423">
        <f t="shared" si="58"/>
        <v>100</v>
      </c>
      <c r="H623" s="417"/>
      <c r="I623" s="415">
        <f>E623+'2016'!E461+'2017'!E461+'2018'!E458</f>
        <v>8000</v>
      </c>
      <c r="J623" s="415">
        <f>F623+'2016'!F461+'2017'!F461+'2018'!F458</f>
        <v>57257</v>
      </c>
      <c r="K623" s="416">
        <f t="shared" si="65"/>
        <v>715.71249999999998</v>
      </c>
      <c r="L623" s="417"/>
      <c r="M623" s="447"/>
    </row>
    <row r="624" spans="1:13" ht="50.25" customHeight="1" x14ac:dyDescent="0.25">
      <c r="A624" s="492">
        <v>191</v>
      </c>
      <c r="B624" s="384" t="s">
        <v>246</v>
      </c>
      <c r="C624" s="418" t="s">
        <v>197</v>
      </c>
      <c r="D624" s="262" t="s">
        <v>16</v>
      </c>
      <c r="E624" s="412">
        <f>E625</f>
        <v>1600</v>
      </c>
      <c r="F624" s="412">
        <f>F625</f>
        <v>1600</v>
      </c>
      <c r="G624" s="413">
        <f t="shared" si="58"/>
        <v>100</v>
      </c>
      <c r="H624" s="414">
        <v>100</v>
      </c>
      <c r="I624" s="412">
        <f>I625</f>
        <v>5200</v>
      </c>
      <c r="J624" s="412">
        <f>J625</f>
        <v>84100</v>
      </c>
      <c r="K624" s="413">
        <f t="shared" si="65"/>
        <v>1617.3076923076924</v>
      </c>
      <c r="L624" s="414">
        <v>100</v>
      </c>
      <c r="M624" s="444"/>
    </row>
    <row r="625" spans="1:13" s="155" customFormat="1" x14ac:dyDescent="0.25">
      <c r="A625" s="492"/>
      <c r="B625" s="387" t="s">
        <v>19</v>
      </c>
      <c r="C625" s="419"/>
      <c r="D625" s="388"/>
      <c r="E625" s="422">
        <v>1600</v>
      </c>
      <c r="F625" s="422">
        <v>1600</v>
      </c>
      <c r="G625" s="423">
        <f t="shared" si="58"/>
        <v>100</v>
      </c>
      <c r="H625" s="417"/>
      <c r="I625" s="415">
        <f>E625+'2016'!E463+'2017'!E463+'2018'!E460</f>
        <v>5200</v>
      </c>
      <c r="J625" s="415">
        <f>F625+'2016'!F463+'2017'!F463+'2018'!F460</f>
        <v>84100</v>
      </c>
      <c r="K625" s="416">
        <f t="shared" si="65"/>
        <v>1617.3076923076924</v>
      </c>
      <c r="L625" s="417"/>
      <c r="M625" s="447"/>
    </row>
    <row r="626" spans="1:13" ht="68.25" customHeight="1" x14ac:dyDescent="0.25">
      <c r="A626" s="492">
        <v>192</v>
      </c>
      <c r="B626" s="384" t="s">
        <v>247</v>
      </c>
      <c r="C626" s="418" t="s">
        <v>197</v>
      </c>
      <c r="D626" s="262" t="s">
        <v>16</v>
      </c>
      <c r="E626" s="412">
        <f>E627</f>
        <v>500</v>
      </c>
      <c r="F626" s="412">
        <f>F627</f>
        <v>500</v>
      </c>
      <c r="G626" s="413">
        <f t="shared" si="58"/>
        <v>100</v>
      </c>
      <c r="H626" s="414">
        <v>100</v>
      </c>
      <c r="I626" s="412">
        <f>I627</f>
        <v>2500</v>
      </c>
      <c r="J626" s="412">
        <f>J627</f>
        <v>6000</v>
      </c>
      <c r="K626" s="413">
        <f t="shared" si="65"/>
        <v>240</v>
      </c>
      <c r="L626" s="414">
        <v>100</v>
      </c>
      <c r="M626" s="444"/>
    </row>
    <row r="627" spans="1:13" s="155" customFormat="1" x14ac:dyDescent="0.25">
      <c r="A627" s="492"/>
      <c r="B627" s="387" t="s">
        <v>19</v>
      </c>
      <c r="C627" s="419"/>
      <c r="D627" s="388"/>
      <c r="E627" s="430">
        <v>500</v>
      </c>
      <c r="F627" s="415">
        <v>500</v>
      </c>
      <c r="G627" s="423">
        <f t="shared" si="58"/>
        <v>100</v>
      </c>
      <c r="H627" s="417"/>
      <c r="I627" s="415">
        <f>E627+'2016'!E465+'2017'!E465+'2018'!E462</f>
        <v>2500</v>
      </c>
      <c r="J627" s="415">
        <f>F627+'2016'!F465+'2017'!F465+'2018'!F462</f>
        <v>6000</v>
      </c>
      <c r="K627" s="416">
        <f t="shared" si="65"/>
        <v>240</v>
      </c>
      <c r="L627" s="417"/>
      <c r="M627" s="447"/>
    </row>
    <row r="628" spans="1:13" ht="96" customHeight="1" x14ac:dyDescent="0.25">
      <c r="A628" s="492">
        <v>193</v>
      </c>
      <c r="B628" s="384" t="s">
        <v>296</v>
      </c>
      <c r="C628" s="418" t="s">
        <v>204</v>
      </c>
      <c r="D628" s="262" t="s">
        <v>16</v>
      </c>
      <c r="E628" s="412">
        <f>E629</f>
        <v>500</v>
      </c>
      <c r="F628" s="412">
        <f>F629</f>
        <v>500</v>
      </c>
      <c r="G628" s="413">
        <f t="shared" si="58"/>
        <v>100</v>
      </c>
      <c r="H628" s="414">
        <v>100</v>
      </c>
      <c r="I628" s="412">
        <f>I629</f>
        <v>2000</v>
      </c>
      <c r="J628" s="412">
        <f>J629</f>
        <v>2000</v>
      </c>
      <c r="K628" s="413">
        <f t="shared" si="65"/>
        <v>100</v>
      </c>
      <c r="L628" s="414">
        <v>100</v>
      </c>
      <c r="M628" s="398"/>
    </row>
    <row r="629" spans="1:13" s="155" customFormat="1" x14ac:dyDescent="0.25">
      <c r="A629" s="492"/>
      <c r="B629" s="387" t="s">
        <v>19</v>
      </c>
      <c r="C629" s="419"/>
      <c r="D629" s="388"/>
      <c r="E629" s="422">
        <v>500</v>
      </c>
      <c r="F629" s="422">
        <v>500</v>
      </c>
      <c r="G629" s="423">
        <f t="shared" si="58"/>
        <v>100</v>
      </c>
      <c r="H629" s="417"/>
      <c r="I629" s="422">
        <f>E629+'2016'!E467+'2017'!E467+'2018'!E464</f>
        <v>2000</v>
      </c>
      <c r="J629" s="422">
        <f>F629+'2016'!F467+'2017'!F467+'2018'!F464</f>
        <v>2000</v>
      </c>
      <c r="K629" s="416">
        <f t="shared" si="65"/>
        <v>100</v>
      </c>
      <c r="L629" s="417"/>
      <c r="M629" s="429"/>
    </row>
    <row r="630" spans="1:13" ht="60" x14ac:dyDescent="0.25">
      <c r="A630" s="492">
        <v>194</v>
      </c>
      <c r="B630" s="384" t="s">
        <v>249</v>
      </c>
      <c r="C630" s="418" t="s">
        <v>204</v>
      </c>
      <c r="D630" s="262" t="s">
        <v>16</v>
      </c>
      <c r="E630" s="412">
        <f>E631</f>
        <v>500</v>
      </c>
      <c r="F630" s="412">
        <f>F631</f>
        <v>500</v>
      </c>
      <c r="G630" s="413">
        <f t="shared" si="58"/>
        <v>100</v>
      </c>
      <c r="H630" s="414">
        <v>100</v>
      </c>
      <c r="I630" s="412">
        <f>I631</f>
        <v>2000</v>
      </c>
      <c r="J630" s="412">
        <f>J631</f>
        <v>2000</v>
      </c>
      <c r="K630" s="413">
        <f t="shared" si="65"/>
        <v>100</v>
      </c>
      <c r="L630" s="414">
        <v>100</v>
      </c>
      <c r="M630" s="398"/>
    </row>
    <row r="631" spans="1:13" s="155" customFormat="1" x14ac:dyDescent="0.25">
      <c r="A631" s="492"/>
      <c r="B631" s="387" t="s">
        <v>19</v>
      </c>
      <c r="C631" s="419"/>
      <c r="D631" s="388"/>
      <c r="E631" s="422">
        <v>500</v>
      </c>
      <c r="F631" s="422">
        <v>500</v>
      </c>
      <c r="G631" s="423">
        <f t="shared" si="58"/>
        <v>100</v>
      </c>
      <c r="H631" s="417"/>
      <c r="I631" s="422">
        <f>E631+'2016'!E469+'2017'!E469+'2018'!E466</f>
        <v>2000</v>
      </c>
      <c r="J631" s="422">
        <f>F631+'2016'!F469+'2017'!F469+'2018'!F466</f>
        <v>2000</v>
      </c>
      <c r="K631" s="416">
        <f t="shared" si="65"/>
        <v>100</v>
      </c>
      <c r="L631" s="417"/>
      <c r="M631" s="429"/>
    </row>
    <row r="632" spans="1:13" ht="126.75" customHeight="1" x14ac:dyDescent="0.25">
      <c r="A632" s="492">
        <v>195</v>
      </c>
      <c r="B632" s="384" t="s">
        <v>250</v>
      </c>
      <c r="C632" s="418" t="s">
        <v>204</v>
      </c>
      <c r="D632" s="262" t="s">
        <v>16</v>
      </c>
      <c r="E632" s="412">
        <f>E633</f>
        <v>200</v>
      </c>
      <c r="F632" s="412">
        <f>F633</f>
        <v>200</v>
      </c>
      <c r="G632" s="413">
        <f t="shared" si="58"/>
        <v>100</v>
      </c>
      <c r="H632" s="414">
        <v>100</v>
      </c>
      <c r="I632" s="412">
        <f>I633</f>
        <v>800</v>
      </c>
      <c r="J632" s="412">
        <f>J633</f>
        <v>400</v>
      </c>
      <c r="K632" s="413">
        <f t="shared" si="65"/>
        <v>50</v>
      </c>
      <c r="L632" s="414">
        <v>40</v>
      </c>
      <c r="M632" s="398"/>
    </row>
    <row r="633" spans="1:13" s="155" customFormat="1" x14ac:dyDescent="0.25">
      <c r="A633" s="492"/>
      <c r="B633" s="387" t="s">
        <v>19</v>
      </c>
      <c r="C633" s="419"/>
      <c r="D633" s="388"/>
      <c r="E633" s="422">
        <v>200</v>
      </c>
      <c r="F633" s="422">
        <v>200</v>
      </c>
      <c r="G633" s="423">
        <f t="shared" si="58"/>
        <v>100</v>
      </c>
      <c r="H633" s="417"/>
      <c r="I633" s="422">
        <f>E633+'2016'!E471+'2017'!E471+'2018'!E468</f>
        <v>800</v>
      </c>
      <c r="J633" s="422">
        <f>F633+'2016'!F471+'2017'!F471+'2018'!F468</f>
        <v>400</v>
      </c>
      <c r="K633" s="416">
        <f t="shared" si="65"/>
        <v>50</v>
      </c>
      <c r="L633" s="417"/>
      <c r="M633" s="429"/>
    </row>
    <row r="634" spans="1:13" s="155" customFormat="1" ht="90" x14ac:dyDescent="0.25">
      <c r="A634" s="492">
        <v>196</v>
      </c>
      <c r="B634" s="384" t="s">
        <v>497</v>
      </c>
      <c r="C634" s="418" t="s">
        <v>204</v>
      </c>
      <c r="D634" s="262">
        <v>2018</v>
      </c>
      <c r="E634" s="412"/>
      <c r="F634" s="412"/>
      <c r="G634" s="423"/>
      <c r="H634" s="414"/>
      <c r="I634" s="412">
        <f>I635</f>
        <v>22500</v>
      </c>
      <c r="J634" s="412">
        <f>J635</f>
        <v>22500</v>
      </c>
      <c r="K634" s="413">
        <f t="shared" si="65"/>
        <v>100</v>
      </c>
      <c r="L634" s="414">
        <v>100</v>
      </c>
      <c r="M634" s="429"/>
    </row>
    <row r="635" spans="1:13" s="155" customFormat="1" x14ac:dyDescent="0.25">
      <c r="A635" s="492"/>
      <c r="B635" s="387" t="s">
        <v>19</v>
      </c>
      <c r="C635" s="419"/>
      <c r="D635" s="388"/>
      <c r="E635" s="415"/>
      <c r="F635" s="415"/>
      <c r="G635" s="423"/>
      <c r="H635" s="417"/>
      <c r="I635" s="422">
        <f>'2018'!E470</f>
        <v>22500</v>
      </c>
      <c r="J635" s="422">
        <f>'2018'!F470</f>
        <v>22500</v>
      </c>
      <c r="K635" s="416">
        <f t="shared" si="65"/>
        <v>100</v>
      </c>
      <c r="L635" s="417"/>
      <c r="M635" s="429"/>
    </row>
    <row r="636" spans="1:13" s="155" customFormat="1" ht="52.5" customHeight="1" x14ac:dyDescent="0.25">
      <c r="A636" s="492">
        <v>197</v>
      </c>
      <c r="B636" s="384" t="s">
        <v>414</v>
      </c>
      <c r="C636" s="418" t="s">
        <v>204</v>
      </c>
      <c r="D636" s="490">
        <v>2016</v>
      </c>
      <c r="E636" s="415"/>
      <c r="F636" s="415"/>
      <c r="G636" s="423"/>
      <c r="H636" s="417"/>
      <c r="I636" s="412">
        <f>I637+I638</f>
        <v>45000</v>
      </c>
      <c r="J636" s="412">
        <f>J637</f>
        <v>0</v>
      </c>
      <c r="K636" s="416">
        <f t="shared" si="65"/>
        <v>0</v>
      </c>
      <c r="L636" s="417"/>
      <c r="M636" s="500" t="s">
        <v>655</v>
      </c>
    </row>
    <row r="637" spans="1:13" s="155" customFormat="1" x14ac:dyDescent="0.25">
      <c r="A637" s="492"/>
      <c r="B637" s="387" t="s">
        <v>19</v>
      </c>
      <c r="C637" s="419"/>
      <c r="D637" s="388"/>
      <c r="E637" s="415"/>
      <c r="F637" s="415"/>
      <c r="G637" s="423"/>
      <c r="H637" s="417"/>
      <c r="I637" s="422">
        <f>'2016'!E473</f>
        <v>22500</v>
      </c>
      <c r="J637" s="422"/>
      <c r="K637" s="416">
        <f t="shared" si="65"/>
        <v>0</v>
      </c>
      <c r="L637" s="417"/>
      <c r="M637" s="429"/>
    </row>
    <row r="638" spans="1:13" s="155" customFormat="1" x14ac:dyDescent="0.25">
      <c r="A638" s="492"/>
      <c r="B638" s="387" t="s">
        <v>22</v>
      </c>
      <c r="C638" s="419"/>
      <c r="D638" s="388"/>
      <c r="E638" s="415"/>
      <c r="F638" s="415"/>
      <c r="G638" s="423"/>
      <c r="H638" s="417"/>
      <c r="I638" s="422">
        <f>'2016'!E474</f>
        <v>22500</v>
      </c>
      <c r="J638" s="422">
        <f>'2016'!F474</f>
        <v>0</v>
      </c>
      <c r="K638" s="416">
        <f t="shared" si="65"/>
        <v>0</v>
      </c>
      <c r="L638" s="417"/>
      <c r="M638" s="429"/>
    </row>
    <row r="639" spans="1:13" ht="46.5" customHeight="1" x14ac:dyDescent="0.25">
      <c r="A639" s="492">
        <v>198</v>
      </c>
      <c r="B639" s="384" t="s">
        <v>297</v>
      </c>
      <c r="C639" s="418" t="s">
        <v>204</v>
      </c>
      <c r="D639" s="262" t="s">
        <v>298</v>
      </c>
      <c r="E639" s="412"/>
      <c r="F639" s="412"/>
      <c r="G639" s="413"/>
      <c r="H639" s="414"/>
      <c r="I639" s="412">
        <f>I640+I641</f>
        <v>245000</v>
      </c>
      <c r="J639" s="412">
        <f>J640+J641</f>
        <v>219085.56</v>
      </c>
      <c r="K639" s="413">
        <f t="shared" si="65"/>
        <v>89.422677551020399</v>
      </c>
      <c r="L639" s="414">
        <v>100</v>
      </c>
      <c r="M639" s="418"/>
    </row>
    <row r="640" spans="1:13" s="155" customFormat="1" x14ac:dyDescent="0.25">
      <c r="A640" s="492"/>
      <c r="B640" s="387" t="s">
        <v>19</v>
      </c>
      <c r="C640" s="419"/>
      <c r="D640" s="388"/>
      <c r="E640" s="422"/>
      <c r="F640" s="422"/>
      <c r="G640" s="423"/>
      <c r="H640" s="417"/>
      <c r="I640" s="422">
        <f>'2017'!E473+'2018'!E472</f>
        <v>22500</v>
      </c>
      <c r="J640" s="415">
        <f>'2017'!F473+'2018'!F472</f>
        <v>9154.27</v>
      </c>
      <c r="K640" s="416">
        <f t="shared" si="65"/>
        <v>40.685644444444449</v>
      </c>
      <c r="L640" s="417"/>
      <c r="M640" s="429"/>
    </row>
    <row r="641" spans="1:13" s="155" customFormat="1" x14ac:dyDescent="0.25">
      <c r="A641" s="492"/>
      <c r="B641" s="387" t="s">
        <v>22</v>
      </c>
      <c r="C641" s="419"/>
      <c r="D641" s="388"/>
      <c r="E641" s="422"/>
      <c r="F641" s="422"/>
      <c r="G641" s="423"/>
      <c r="H641" s="417"/>
      <c r="I641" s="422">
        <f>'2017'!E474+'2018'!E473</f>
        <v>222500</v>
      </c>
      <c r="J641" s="422">
        <f>'2017'!F474+'2018'!F473+'2019'!F641</f>
        <v>209931.29</v>
      </c>
      <c r="K641" s="416">
        <f t="shared" si="65"/>
        <v>94.351141573033715</v>
      </c>
      <c r="L641" s="417"/>
      <c r="M641" s="429"/>
    </row>
    <row r="642" spans="1:13" ht="120" x14ac:dyDescent="0.25">
      <c r="A642" s="492">
        <v>199</v>
      </c>
      <c r="B642" s="384" t="s">
        <v>251</v>
      </c>
      <c r="C642" s="418" t="s">
        <v>204</v>
      </c>
      <c r="D642" s="262" t="s">
        <v>16</v>
      </c>
      <c r="E642" s="412">
        <f>E643</f>
        <v>300</v>
      </c>
      <c r="F642" s="412">
        <f>F643</f>
        <v>300</v>
      </c>
      <c r="G642" s="413">
        <f t="shared" ref="G642:G682" si="66">F642/E642*100</f>
        <v>100</v>
      </c>
      <c r="H642" s="414">
        <v>100</v>
      </c>
      <c r="I642" s="412">
        <f>I643</f>
        <v>1200</v>
      </c>
      <c r="J642" s="412">
        <f>J643</f>
        <v>1200</v>
      </c>
      <c r="K642" s="413">
        <f t="shared" si="65"/>
        <v>100</v>
      </c>
      <c r="L642" s="414">
        <v>100</v>
      </c>
      <c r="M642" s="398"/>
    </row>
    <row r="643" spans="1:13" s="155" customFormat="1" x14ac:dyDescent="0.25">
      <c r="A643" s="492"/>
      <c r="B643" s="387" t="s">
        <v>19</v>
      </c>
      <c r="C643" s="419"/>
      <c r="D643" s="388"/>
      <c r="E643" s="422">
        <v>300</v>
      </c>
      <c r="F643" s="415">
        <v>300</v>
      </c>
      <c r="G643" s="423">
        <f t="shared" si="66"/>
        <v>100</v>
      </c>
      <c r="H643" s="417"/>
      <c r="I643" s="422">
        <f>E643+'2016'!E476+'2017'!E476+'2018'!E475</f>
        <v>1200</v>
      </c>
      <c r="J643" s="415">
        <f>F643+'2016'!F476+'2017'!F476+'2018'!F475</f>
        <v>1200</v>
      </c>
      <c r="K643" s="416">
        <f t="shared" si="65"/>
        <v>100</v>
      </c>
      <c r="L643" s="417"/>
      <c r="M643" s="429"/>
    </row>
    <row r="644" spans="1:13" ht="69" customHeight="1" x14ac:dyDescent="0.25">
      <c r="A644" s="492">
        <v>200</v>
      </c>
      <c r="B644" s="384" t="s">
        <v>252</v>
      </c>
      <c r="C644" s="418" t="s">
        <v>204</v>
      </c>
      <c r="D644" s="262" t="s">
        <v>16</v>
      </c>
      <c r="E644" s="412">
        <f>E645</f>
        <v>400</v>
      </c>
      <c r="F644" s="412">
        <f>F645</f>
        <v>400</v>
      </c>
      <c r="G644" s="413">
        <f t="shared" si="66"/>
        <v>100</v>
      </c>
      <c r="H644" s="414">
        <v>100</v>
      </c>
      <c r="I644" s="412">
        <f>I645</f>
        <v>1600</v>
      </c>
      <c r="J644" s="412">
        <f>J645</f>
        <v>1600</v>
      </c>
      <c r="K644" s="413">
        <f t="shared" si="65"/>
        <v>100</v>
      </c>
      <c r="L644" s="414">
        <v>100</v>
      </c>
      <c r="M644" s="398"/>
    </row>
    <row r="645" spans="1:13" s="155" customFormat="1" x14ac:dyDescent="0.25">
      <c r="A645" s="492"/>
      <c r="B645" s="387" t="s">
        <v>19</v>
      </c>
      <c r="C645" s="419"/>
      <c r="D645" s="388"/>
      <c r="E645" s="422">
        <v>400</v>
      </c>
      <c r="F645" s="415">
        <v>400</v>
      </c>
      <c r="G645" s="423">
        <f t="shared" si="66"/>
        <v>100</v>
      </c>
      <c r="H645" s="417"/>
      <c r="I645" s="422">
        <f>E645+'2016'!E478+'2017'!E478+'2018'!E477</f>
        <v>1600</v>
      </c>
      <c r="J645" s="422">
        <f>F645+'2016'!F478+'2017'!F478+'2018'!F477</f>
        <v>1600</v>
      </c>
      <c r="K645" s="416">
        <f t="shared" si="65"/>
        <v>100</v>
      </c>
      <c r="L645" s="417"/>
      <c r="M645" s="429"/>
    </row>
    <row r="646" spans="1:13" s="155" customFormat="1" ht="60" x14ac:dyDescent="0.25">
      <c r="A646" s="492">
        <v>201</v>
      </c>
      <c r="B646" s="384" t="s">
        <v>656</v>
      </c>
      <c r="C646" s="418" t="s">
        <v>204</v>
      </c>
      <c r="D646" s="490" t="s">
        <v>575</v>
      </c>
      <c r="E646" s="412">
        <f>E647</f>
        <v>150</v>
      </c>
      <c r="F646" s="412">
        <f>F647</f>
        <v>146.05000000000001</v>
      </c>
      <c r="G646" s="413">
        <f t="shared" si="66"/>
        <v>97.366666666666674</v>
      </c>
      <c r="H646" s="414">
        <v>100</v>
      </c>
      <c r="I646" s="412">
        <f>I647</f>
        <v>150</v>
      </c>
      <c r="J646" s="412">
        <f>J647</f>
        <v>146.05000000000001</v>
      </c>
      <c r="K646" s="413">
        <f t="shared" si="65"/>
        <v>97.366666666666674</v>
      </c>
      <c r="L646" s="414">
        <v>100</v>
      </c>
      <c r="M646" s="429"/>
    </row>
    <row r="647" spans="1:13" s="155" customFormat="1" x14ac:dyDescent="0.25">
      <c r="A647" s="492"/>
      <c r="B647" s="387" t="s">
        <v>22</v>
      </c>
      <c r="C647" s="419"/>
      <c r="D647" s="388"/>
      <c r="E647" s="422">
        <v>150</v>
      </c>
      <c r="F647" s="415">
        <v>146.05000000000001</v>
      </c>
      <c r="G647" s="423">
        <f t="shared" si="66"/>
        <v>97.366666666666674</v>
      </c>
      <c r="H647" s="417"/>
      <c r="I647" s="422">
        <f>E647</f>
        <v>150</v>
      </c>
      <c r="J647" s="422">
        <f>F647</f>
        <v>146.05000000000001</v>
      </c>
      <c r="K647" s="416">
        <f t="shared" si="65"/>
        <v>97.366666666666674</v>
      </c>
      <c r="L647" s="417"/>
      <c r="M647" s="429"/>
    </row>
    <row r="648" spans="1:13" ht="78" customHeight="1" x14ac:dyDescent="0.25">
      <c r="A648" s="492">
        <v>202</v>
      </c>
      <c r="B648" s="384" t="s">
        <v>253</v>
      </c>
      <c r="C648" s="418" t="s">
        <v>204</v>
      </c>
      <c r="D648" s="262" t="s">
        <v>16</v>
      </c>
      <c r="E648" s="412">
        <f>E649</f>
        <v>300</v>
      </c>
      <c r="F648" s="412">
        <f>F649</f>
        <v>820.3</v>
      </c>
      <c r="G648" s="413">
        <f t="shared" si="66"/>
        <v>273.43333333333334</v>
      </c>
      <c r="H648" s="414">
        <v>100</v>
      </c>
      <c r="I648" s="412">
        <f>I649</f>
        <v>1200</v>
      </c>
      <c r="J648" s="412">
        <f>J649</f>
        <v>2264</v>
      </c>
      <c r="K648" s="413">
        <f t="shared" si="65"/>
        <v>188.66666666666669</v>
      </c>
      <c r="L648" s="414">
        <v>100</v>
      </c>
      <c r="M648" s="398"/>
    </row>
    <row r="649" spans="1:13" s="155" customFormat="1" x14ac:dyDescent="0.25">
      <c r="A649" s="492"/>
      <c r="B649" s="387" t="s">
        <v>19</v>
      </c>
      <c r="C649" s="419"/>
      <c r="D649" s="388"/>
      <c r="E649" s="422">
        <v>300</v>
      </c>
      <c r="F649" s="415">
        <v>820.3</v>
      </c>
      <c r="G649" s="423">
        <f t="shared" si="66"/>
        <v>273.43333333333334</v>
      </c>
      <c r="H649" s="417"/>
      <c r="I649" s="422">
        <f>E649+'2016'!E480+'2017'!E480+'2018'!E479</f>
        <v>1200</v>
      </c>
      <c r="J649" s="422">
        <f>F649+'2016'!F480+'2017'!F480+'2018'!F479</f>
        <v>2264</v>
      </c>
      <c r="K649" s="416">
        <f t="shared" si="65"/>
        <v>188.66666666666669</v>
      </c>
      <c r="L649" s="417"/>
      <c r="M649" s="429"/>
    </row>
    <row r="650" spans="1:13" s="155" customFormat="1" ht="60" x14ac:dyDescent="0.25">
      <c r="A650" s="492">
        <v>203</v>
      </c>
      <c r="B650" s="384" t="s">
        <v>657</v>
      </c>
      <c r="C650" s="418" t="s">
        <v>204</v>
      </c>
      <c r="D650" s="490" t="s">
        <v>575</v>
      </c>
      <c r="E650" s="412">
        <f>E651</f>
        <v>300</v>
      </c>
      <c r="F650" s="412">
        <f>F651</f>
        <v>297.44</v>
      </c>
      <c r="G650" s="413">
        <f t="shared" si="66"/>
        <v>99.146666666666661</v>
      </c>
      <c r="H650" s="414">
        <v>100</v>
      </c>
      <c r="I650" s="412">
        <f>I651</f>
        <v>300</v>
      </c>
      <c r="J650" s="412">
        <f>J651</f>
        <v>297.44</v>
      </c>
      <c r="K650" s="413">
        <f t="shared" si="65"/>
        <v>99.146666666666661</v>
      </c>
      <c r="L650" s="414">
        <v>100</v>
      </c>
      <c r="M650" s="429"/>
    </row>
    <row r="651" spans="1:13" s="155" customFormat="1" x14ac:dyDescent="0.25">
      <c r="A651" s="492"/>
      <c r="B651" s="387" t="s">
        <v>22</v>
      </c>
      <c r="C651" s="419"/>
      <c r="D651" s="388"/>
      <c r="E651" s="422">
        <v>300</v>
      </c>
      <c r="F651" s="415">
        <v>297.44</v>
      </c>
      <c r="G651" s="423">
        <f t="shared" si="66"/>
        <v>99.146666666666661</v>
      </c>
      <c r="H651" s="417"/>
      <c r="I651" s="422">
        <f>E651</f>
        <v>300</v>
      </c>
      <c r="J651" s="422">
        <f>F651</f>
        <v>297.44</v>
      </c>
      <c r="K651" s="416">
        <f t="shared" si="65"/>
        <v>99.146666666666661</v>
      </c>
      <c r="L651" s="417"/>
      <c r="M651" s="429"/>
    </row>
    <row r="652" spans="1:13" ht="52.5" customHeight="1" x14ac:dyDescent="0.25">
      <c r="A652" s="492">
        <v>204</v>
      </c>
      <c r="B652" s="384" t="s">
        <v>658</v>
      </c>
      <c r="C652" s="418" t="s">
        <v>204</v>
      </c>
      <c r="D652" s="262" t="s">
        <v>16</v>
      </c>
      <c r="E652" s="412">
        <f>E653+E654</f>
        <v>31700</v>
      </c>
      <c r="F652" s="412">
        <f>F653+F654</f>
        <v>65606.2</v>
      </c>
      <c r="G652" s="413">
        <f t="shared" si="66"/>
        <v>206.95962145110406</v>
      </c>
      <c r="H652" s="414">
        <v>100</v>
      </c>
      <c r="I652" s="412">
        <f>I653+I654</f>
        <v>93300</v>
      </c>
      <c r="J652" s="412">
        <f>J653+J654</f>
        <v>182091.62000000002</v>
      </c>
      <c r="K652" s="413">
        <f t="shared" si="65"/>
        <v>195.16786709539124</v>
      </c>
      <c r="L652" s="414">
        <v>100</v>
      </c>
      <c r="M652" s="398"/>
    </row>
    <row r="653" spans="1:13" s="155" customFormat="1" x14ac:dyDescent="0.25">
      <c r="A653" s="492"/>
      <c r="B653" s="387" t="s">
        <v>22</v>
      </c>
      <c r="C653" s="419"/>
      <c r="D653" s="388"/>
      <c r="E653" s="422">
        <v>20500</v>
      </c>
      <c r="F653" s="422">
        <v>20500.599999999999</v>
      </c>
      <c r="G653" s="423">
        <f t="shared" si="66"/>
        <v>100.00292682926828</v>
      </c>
      <c r="H653" s="417"/>
      <c r="I653" s="422">
        <v>50500</v>
      </c>
      <c r="J653" s="422">
        <v>47400.6</v>
      </c>
      <c r="K653" s="416">
        <f t="shared" si="65"/>
        <v>93.862574257425734</v>
      </c>
      <c r="L653" s="417"/>
      <c r="M653" s="429"/>
    </row>
    <row r="654" spans="1:13" s="155" customFormat="1" x14ac:dyDescent="0.25">
      <c r="A654" s="492"/>
      <c r="B654" s="387" t="s">
        <v>19</v>
      </c>
      <c r="C654" s="419"/>
      <c r="D654" s="388"/>
      <c r="E654" s="422">
        <v>11200</v>
      </c>
      <c r="F654" s="422">
        <v>45105.599999999999</v>
      </c>
      <c r="G654" s="423">
        <f t="shared" si="66"/>
        <v>402.7285714285714</v>
      </c>
      <c r="H654" s="417"/>
      <c r="I654" s="422">
        <v>42800</v>
      </c>
      <c r="J654" s="422">
        <f>F654+'2016'!F483+'2017'!F483+'2018'!F486</f>
        <v>134691.02000000002</v>
      </c>
      <c r="K654" s="416">
        <f t="shared" si="65"/>
        <v>314.6986448598131</v>
      </c>
      <c r="L654" s="417"/>
      <c r="M654" s="429"/>
    </row>
    <row r="655" spans="1:13" ht="53.25" customHeight="1" x14ac:dyDescent="0.25">
      <c r="A655" s="492">
        <v>205</v>
      </c>
      <c r="B655" s="384" t="s">
        <v>256</v>
      </c>
      <c r="C655" s="418" t="s">
        <v>204</v>
      </c>
      <c r="D655" s="262" t="s">
        <v>16</v>
      </c>
      <c r="E655" s="412">
        <f>E656+E659</f>
        <v>4200</v>
      </c>
      <c r="F655" s="412">
        <f>F656+F659</f>
        <v>4200</v>
      </c>
      <c r="G655" s="413">
        <f t="shared" si="66"/>
        <v>100</v>
      </c>
      <c r="H655" s="414">
        <v>100</v>
      </c>
      <c r="I655" s="412">
        <f>I656+I659</f>
        <v>17730</v>
      </c>
      <c r="J655" s="412">
        <f>J656+J659</f>
        <v>17192.22</v>
      </c>
      <c r="K655" s="413">
        <f t="shared" si="65"/>
        <v>96.966835871404413</v>
      </c>
      <c r="L655" s="414">
        <v>100</v>
      </c>
      <c r="M655" s="398"/>
    </row>
    <row r="656" spans="1:13" s="155" customFormat="1" x14ac:dyDescent="0.25">
      <c r="A656" s="492"/>
      <c r="B656" s="387" t="s">
        <v>19</v>
      </c>
      <c r="C656" s="431"/>
      <c r="D656" s="431"/>
      <c r="E656" s="415">
        <v>3500</v>
      </c>
      <c r="F656" s="415">
        <v>3500</v>
      </c>
      <c r="G656" s="423">
        <f t="shared" si="66"/>
        <v>100</v>
      </c>
      <c r="H656" s="417"/>
      <c r="I656" s="415">
        <f>E656+'2016'!E491+'2017'!E489+'2018'!E488</f>
        <v>12500</v>
      </c>
      <c r="J656" s="415">
        <f>F656+'2016'!F491+'2017'!F489+'2018'!F488</f>
        <v>12500</v>
      </c>
      <c r="K656" s="416">
        <f t="shared" si="65"/>
        <v>100</v>
      </c>
      <c r="L656" s="417"/>
      <c r="M656" s="429"/>
    </row>
    <row r="657" spans="1:13" s="155" customFormat="1" ht="45" x14ac:dyDescent="0.25">
      <c r="A657" s="492">
        <v>206</v>
      </c>
      <c r="B657" s="384" t="s">
        <v>659</v>
      </c>
      <c r="C657" s="418" t="s">
        <v>204</v>
      </c>
      <c r="D657" s="490" t="s">
        <v>575</v>
      </c>
      <c r="E657" s="412">
        <f>E658</f>
        <v>600</v>
      </c>
      <c r="F657" s="412">
        <f>F658</f>
        <v>600</v>
      </c>
      <c r="G657" s="413">
        <f t="shared" si="66"/>
        <v>100</v>
      </c>
      <c r="H657" s="414">
        <v>100</v>
      </c>
      <c r="I657" s="412">
        <f>I658+I661</f>
        <v>1880</v>
      </c>
      <c r="J657" s="412">
        <f>J658+J661</f>
        <v>1575.33</v>
      </c>
      <c r="K657" s="413">
        <f t="shared" si="65"/>
        <v>83.794148936170217</v>
      </c>
      <c r="L657" s="414">
        <v>100</v>
      </c>
      <c r="M657" s="429"/>
    </row>
    <row r="658" spans="1:13" s="155" customFormat="1" x14ac:dyDescent="0.25">
      <c r="A658" s="492"/>
      <c r="B658" s="387" t="s">
        <v>19</v>
      </c>
      <c r="C658" s="431"/>
      <c r="D658" s="431"/>
      <c r="E658" s="415">
        <v>600</v>
      </c>
      <c r="F658" s="415">
        <v>600</v>
      </c>
      <c r="G658" s="423">
        <f t="shared" si="66"/>
        <v>100</v>
      </c>
      <c r="H658" s="417"/>
      <c r="I658" s="415">
        <f>E658</f>
        <v>600</v>
      </c>
      <c r="J658" s="415">
        <f>F658</f>
        <v>600</v>
      </c>
      <c r="K658" s="416">
        <f t="shared" si="65"/>
        <v>100</v>
      </c>
      <c r="L658" s="417"/>
      <c r="M658" s="429"/>
    </row>
    <row r="659" spans="1:13" ht="67.5" customHeight="1" x14ac:dyDescent="0.25">
      <c r="A659" s="492">
        <v>207</v>
      </c>
      <c r="B659" s="384" t="s">
        <v>257</v>
      </c>
      <c r="C659" s="418" t="s">
        <v>204</v>
      </c>
      <c r="D659" s="262" t="s">
        <v>16</v>
      </c>
      <c r="E659" s="412">
        <f>E660</f>
        <v>700</v>
      </c>
      <c r="F659" s="412">
        <f>F660</f>
        <v>700</v>
      </c>
      <c r="G659" s="413">
        <f t="shared" si="66"/>
        <v>100</v>
      </c>
      <c r="H659" s="414">
        <v>100</v>
      </c>
      <c r="I659" s="412">
        <f>I660+I663</f>
        <v>5230</v>
      </c>
      <c r="J659" s="412">
        <f>J660+J663</f>
        <v>4692.22</v>
      </c>
      <c r="K659" s="413">
        <f t="shared" si="65"/>
        <v>89.717399617590829</v>
      </c>
      <c r="L659" s="414">
        <v>100</v>
      </c>
      <c r="M659" s="398"/>
    </row>
    <row r="660" spans="1:13" s="155" customFormat="1" x14ac:dyDescent="0.25">
      <c r="A660" s="492"/>
      <c r="B660" s="387" t="s">
        <v>19</v>
      </c>
      <c r="C660" s="431"/>
      <c r="D660" s="431"/>
      <c r="E660" s="422">
        <v>700</v>
      </c>
      <c r="F660" s="422">
        <v>700</v>
      </c>
      <c r="G660" s="423">
        <f t="shared" si="66"/>
        <v>100</v>
      </c>
      <c r="H660" s="417"/>
      <c r="I660" s="415">
        <f>E660+'2016'!E493+'2017'!E491+'2018'!E490</f>
        <v>2800</v>
      </c>
      <c r="J660" s="415">
        <f>F660+'2016'!F493+'2017'!F491+'2018'!F490</f>
        <v>2800</v>
      </c>
      <c r="K660" s="416">
        <f t="shared" si="65"/>
        <v>100</v>
      </c>
      <c r="L660" s="417"/>
      <c r="M660" s="429"/>
    </row>
    <row r="661" spans="1:13" ht="76.5" customHeight="1" x14ac:dyDescent="0.25">
      <c r="A661" s="492">
        <v>208</v>
      </c>
      <c r="B661" s="384" t="s">
        <v>258</v>
      </c>
      <c r="C661" s="418" t="s">
        <v>206</v>
      </c>
      <c r="D661" s="262" t="s">
        <v>16</v>
      </c>
      <c r="E661" s="412">
        <f>E662</f>
        <v>400</v>
      </c>
      <c r="F661" s="412">
        <f>F662</f>
        <v>397.32</v>
      </c>
      <c r="G661" s="413">
        <f t="shared" si="66"/>
        <v>99.33</v>
      </c>
      <c r="H661" s="414">
        <v>100</v>
      </c>
      <c r="I661" s="412">
        <f>I662</f>
        <v>1280</v>
      </c>
      <c r="J661" s="412">
        <f>J662</f>
        <v>975.32999999999993</v>
      </c>
      <c r="K661" s="413">
        <f t="shared" si="65"/>
        <v>76.197656249999994</v>
      </c>
      <c r="L661" s="414">
        <v>100</v>
      </c>
      <c r="M661" s="444"/>
    </row>
    <row r="662" spans="1:13" s="155" customFormat="1" x14ac:dyDescent="0.25">
      <c r="A662" s="492"/>
      <c r="B662" s="387" t="s">
        <v>22</v>
      </c>
      <c r="C662" s="431"/>
      <c r="D662" s="431"/>
      <c r="E662" s="422">
        <v>400</v>
      </c>
      <c r="F662" s="415">
        <v>397.32</v>
      </c>
      <c r="G662" s="423">
        <f t="shared" si="66"/>
        <v>99.33</v>
      </c>
      <c r="H662" s="417"/>
      <c r="I662" s="422">
        <f>E662+'2016'!E495+'2017'!E493+'2018'!E492</f>
        <v>1280</v>
      </c>
      <c r="J662" s="415">
        <f>F662+'2016'!F495+'2017'!F493+'2018'!F492</f>
        <v>975.32999999999993</v>
      </c>
      <c r="K662" s="416">
        <f t="shared" si="65"/>
        <v>76.197656249999994</v>
      </c>
      <c r="L662" s="417"/>
      <c r="M662" s="447"/>
    </row>
    <row r="663" spans="1:13" ht="84.75" customHeight="1" x14ac:dyDescent="0.25">
      <c r="A663" s="492">
        <v>209</v>
      </c>
      <c r="B663" s="384" t="s">
        <v>259</v>
      </c>
      <c r="C663" s="418" t="s">
        <v>206</v>
      </c>
      <c r="D663" s="262" t="s">
        <v>16</v>
      </c>
      <c r="E663" s="412">
        <f>E664</f>
        <v>700</v>
      </c>
      <c r="F663" s="412">
        <f>F664</f>
        <v>697.22</v>
      </c>
      <c r="G663" s="413">
        <f t="shared" si="66"/>
        <v>99.602857142857147</v>
      </c>
      <c r="H663" s="414">
        <v>100</v>
      </c>
      <c r="I663" s="412">
        <f>I664</f>
        <v>2430</v>
      </c>
      <c r="J663" s="412">
        <f>J664</f>
        <v>1892.22</v>
      </c>
      <c r="K663" s="413">
        <f t="shared" si="65"/>
        <v>77.869135802469131</v>
      </c>
      <c r="L663" s="414">
        <v>100</v>
      </c>
      <c r="M663" s="444"/>
    </row>
    <row r="664" spans="1:13" s="155" customFormat="1" x14ac:dyDescent="0.25">
      <c r="A664" s="492"/>
      <c r="B664" s="387" t="s">
        <v>22</v>
      </c>
      <c r="C664" s="431"/>
      <c r="D664" s="431"/>
      <c r="E664" s="422">
        <v>700</v>
      </c>
      <c r="F664" s="415">
        <v>697.22</v>
      </c>
      <c r="G664" s="423">
        <f t="shared" si="66"/>
        <v>99.602857142857147</v>
      </c>
      <c r="H664" s="417"/>
      <c r="I664" s="422">
        <f>E664+'2016'!E497+'2017'!E495+'2018'!E494</f>
        <v>2430</v>
      </c>
      <c r="J664" s="422">
        <f>F664+'2016'!F497+'2017'!F495+'2018'!F494</f>
        <v>1892.22</v>
      </c>
      <c r="K664" s="416">
        <f t="shared" si="65"/>
        <v>77.869135802469131</v>
      </c>
      <c r="L664" s="417"/>
      <c r="M664" s="447"/>
    </row>
    <row r="665" spans="1:13" s="155" customFormat="1" ht="75" x14ac:dyDescent="0.25">
      <c r="A665" s="492">
        <v>210</v>
      </c>
      <c r="B665" s="384" t="s">
        <v>552</v>
      </c>
      <c r="C665" s="418" t="s">
        <v>206</v>
      </c>
      <c r="D665" s="490">
        <v>2017.2019</v>
      </c>
      <c r="E665" s="412">
        <f>E666</f>
        <v>4800</v>
      </c>
      <c r="F665" s="412">
        <f>F666</f>
        <v>0</v>
      </c>
      <c r="G665" s="423"/>
      <c r="H665" s="417"/>
      <c r="I665" s="412">
        <f>I666</f>
        <v>6800</v>
      </c>
      <c r="J665" s="412">
        <f>J666</f>
        <v>2000</v>
      </c>
      <c r="K665" s="413">
        <f t="shared" si="65"/>
        <v>29.411764705882355</v>
      </c>
      <c r="L665" s="417"/>
      <c r="M665" s="384" t="s">
        <v>687</v>
      </c>
    </row>
    <row r="666" spans="1:13" s="155" customFormat="1" x14ac:dyDescent="0.25">
      <c r="A666" s="492"/>
      <c r="B666" s="387" t="s">
        <v>22</v>
      </c>
      <c r="C666" s="431"/>
      <c r="D666" s="431"/>
      <c r="E666" s="422">
        <v>4800</v>
      </c>
      <c r="F666" s="415"/>
      <c r="G666" s="423"/>
      <c r="H666" s="417"/>
      <c r="I666" s="422">
        <v>6800</v>
      </c>
      <c r="J666" s="422">
        <v>2000</v>
      </c>
      <c r="K666" s="416">
        <f t="shared" si="65"/>
        <v>29.411764705882355</v>
      </c>
      <c r="L666" s="417"/>
      <c r="M666" s="447"/>
    </row>
    <row r="667" spans="1:13" ht="69" customHeight="1" x14ac:dyDescent="0.25">
      <c r="A667" s="492">
        <v>211</v>
      </c>
      <c r="B667" s="384" t="s">
        <v>260</v>
      </c>
      <c r="C667" s="418" t="s">
        <v>206</v>
      </c>
      <c r="D667" s="262" t="s">
        <v>16</v>
      </c>
      <c r="E667" s="412">
        <f>E668</f>
        <v>3000</v>
      </c>
      <c r="F667" s="412">
        <f>F668</f>
        <v>3000</v>
      </c>
      <c r="G667" s="413">
        <f t="shared" si="66"/>
        <v>100</v>
      </c>
      <c r="H667" s="414">
        <v>100</v>
      </c>
      <c r="I667" s="412">
        <f>I668</f>
        <v>9400</v>
      </c>
      <c r="J667" s="412">
        <f>J668</f>
        <v>13327.310000000001</v>
      </c>
      <c r="K667" s="413">
        <f t="shared" si="65"/>
        <v>141.77989361702129</v>
      </c>
      <c r="L667" s="414">
        <v>100</v>
      </c>
      <c r="M667" s="444"/>
    </row>
    <row r="668" spans="1:13" s="155" customFormat="1" x14ac:dyDescent="0.25">
      <c r="A668" s="492"/>
      <c r="B668" s="387" t="s">
        <v>22</v>
      </c>
      <c r="C668" s="431"/>
      <c r="D668" s="431"/>
      <c r="E668" s="415">
        <v>3000</v>
      </c>
      <c r="F668" s="415">
        <v>3000</v>
      </c>
      <c r="G668" s="423">
        <f t="shared" si="66"/>
        <v>100</v>
      </c>
      <c r="H668" s="417"/>
      <c r="I668" s="415">
        <f>E668+'2016'!E499+'2017'!E497+'2018'!E496</f>
        <v>9400</v>
      </c>
      <c r="J668" s="415">
        <f>F668+'2016'!F499+'2017'!F497+'2018'!F496</f>
        <v>13327.310000000001</v>
      </c>
      <c r="K668" s="416">
        <f t="shared" si="65"/>
        <v>141.77989361702129</v>
      </c>
      <c r="L668" s="417"/>
      <c r="M668" s="447"/>
    </row>
    <row r="669" spans="1:13" ht="75" x14ac:dyDescent="0.25">
      <c r="A669" s="492">
        <v>212</v>
      </c>
      <c r="B669" s="384" t="s">
        <v>261</v>
      </c>
      <c r="C669" s="418" t="s">
        <v>206</v>
      </c>
      <c r="D669" s="262" t="s">
        <v>16</v>
      </c>
      <c r="E669" s="412">
        <f>E670</f>
        <v>1300</v>
      </c>
      <c r="F669" s="412">
        <v>1290.99</v>
      </c>
      <c r="G669" s="413">
        <f t="shared" si="66"/>
        <v>99.306923076923084</v>
      </c>
      <c r="H669" s="414">
        <v>100</v>
      </c>
      <c r="I669" s="412">
        <f>I670</f>
        <v>3700</v>
      </c>
      <c r="J669" s="412">
        <f>J670</f>
        <v>2944.6499999999996</v>
      </c>
      <c r="K669" s="413">
        <f t="shared" si="65"/>
        <v>79.585135135135118</v>
      </c>
      <c r="L669" s="414">
        <v>100</v>
      </c>
      <c r="M669" s="444"/>
    </row>
    <row r="670" spans="1:13" s="155" customFormat="1" x14ac:dyDescent="0.25">
      <c r="A670" s="492"/>
      <c r="B670" s="387" t="s">
        <v>22</v>
      </c>
      <c r="C670" s="431"/>
      <c r="D670" s="431"/>
      <c r="E670" s="415">
        <v>1300</v>
      </c>
      <c r="F670" s="415">
        <v>1290.99</v>
      </c>
      <c r="G670" s="423">
        <f t="shared" si="66"/>
        <v>99.306923076923084</v>
      </c>
      <c r="H670" s="417"/>
      <c r="I670" s="415">
        <f>E670+'2016'!E501+'2017'!E499+'2018'!E498</f>
        <v>3700</v>
      </c>
      <c r="J670" s="415">
        <f>F670+'2016'!F501+'2017'!F499+'2018'!F498</f>
        <v>2944.6499999999996</v>
      </c>
      <c r="K670" s="416">
        <f t="shared" ref="K670:K684" si="67">J670/I670*100</f>
        <v>79.585135135135118</v>
      </c>
      <c r="L670" s="417"/>
      <c r="M670" s="447"/>
    </row>
    <row r="671" spans="1:13" s="155" customFormat="1" ht="75" x14ac:dyDescent="0.25">
      <c r="A671" s="492">
        <v>213</v>
      </c>
      <c r="B671" s="384" t="s">
        <v>498</v>
      </c>
      <c r="C671" s="418" t="s">
        <v>206</v>
      </c>
      <c r="D671" s="262" t="s">
        <v>663</v>
      </c>
      <c r="E671" s="412">
        <f>E672</f>
        <v>500</v>
      </c>
      <c r="F671" s="412">
        <f>F672</f>
        <v>492</v>
      </c>
      <c r="G671" s="413">
        <f t="shared" si="66"/>
        <v>98.4</v>
      </c>
      <c r="H671" s="414">
        <v>100</v>
      </c>
      <c r="I671" s="412">
        <f>I672</f>
        <v>1100</v>
      </c>
      <c r="J671" s="412">
        <f>J672</f>
        <v>890.52</v>
      </c>
      <c r="K671" s="413">
        <f t="shared" si="67"/>
        <v>80.956363636363633</v>
      </c>
      <c r="L671" s="414">
        <v>100</v>
      </c>
      <c r="M671" s="447"/>
    </row>
    <row r="672" spans="1:13" s="155" customFormat="1" x14ac:dyDescent="0.25">
      <c r="A672" s="492"/>
      <c r="B672" s="387" t="s">
        <v>22</v>
      </c>
      <c r="C672" s="431"/>
      <c r="D672" s="431"/>
      <c r="E672" s="415">
        <v>500</v>
      </c>
      <c r="F672" s="415">
        <v>492</v>
      </c>
      <c r="G672" s="416">
        <f t="shared" si="66"/>
        <v>98.4</v>
      </c>
      <c r="H672" s="417"/>
      <c r="I672" s="415">
        <f>'2016'!E503+'2018'!E500+'2019'!E672</f>
        <v>1100</v>
      </c>
      <c r="J672" s="415">
        <f>'2016'!F503+'2018'!F500+'2019'!F672</f>
        <v>890.52</v>
      </c>
      <c r="K672" s="416">
        <f t="shared" si="67"/>
        <v>80.956363636363633</v>
      </c>
      <c r="L672" s="417"/>
      <c r="M672" s="447"/>
    </row>
    <row r="673" spans="1:13" ht="60" x14ac:dyDescent="0.25">
      <c r="A673" s="492">
        <v>214</v>
      </c>
      <c r="B673" s="384" t="s">
        <v>262</v>
      </c>
      <c r="C673" s="418" t="s">
        <v>208</v>
      </c>
      <c r="D673" s="262" t="s">
        <v>16</v>
      </c>
      <c r="E673" s="412">
        <f>E674</f>
        <v>40000</v>
      </c>
      <c r="F673" s="412">
        <f>F674</f>
        <v>39935.57</v>
      </c>
      <c r="G673" s="413">
        <f t="shared" si="66"/>
        <v>99.838925000000003</v>
      </c>
      <c r="H673" s="414">
        <v>100</v>
      </c>
      <c r="I673" s="412">
        <f>I674</f>
        <v>103000</v>
      </c>
      <c r="J673" s="412">
        <f>J674</f>
        <v>82926.66</v>
      </c>
      <c r="K673" s="413">
        <f t="shared" si="67"/>
        <v>80.511320388349517</v>
      </c>
      <c r="L673" s="414">
        <v>100</v>
      </c>
      <c r="M673" s="444"/>
    </row>
    <row r="674" spans="1:13" s="155" customFormat="1" ht="20.25" customHeight="1" x14ac:dyDescent="0.25">
      <c r="A674" s="492"/>
      <c r="B674" s="387" t="s">
        <v>22</v>
      </c>
      <c r="C674" s="419"/>
      <c r="D674" s="388"/>
      <c r="E674" s="415">
        <v>40000</v>
      </c>
      <c r="F674" s="415">
        <v>39935.57</v>
      </c>
      <c r="G674" s="423">
        <f t="shared" si="66"/>
        <v>99.838925000000003</v>
      </c>
      <c r="H674" s="417"/>
      <c r="I674" s="415">
        <f>E674+'2016'!E505+'2017'!E501+'2018'!E502</f>
        <v>103000</v>
      </c>
      <c r="J674" s="415">
        <f>F674+'2016'!F505+'2017'!F501+'2018'!F502</f>
        <v>82926.66</v>
      </c>
      <c r="K674" s="416">
        <f t="shared" si="67"/>
        <v>80.511320388349517</v>
      </c>
      <c r="L674" s="417"/>
      <c r="M674" s="447"/>
    </row>
    <row r="675" spans="1:13" x14ac:dyDescent="0.25">
      <c r="A675" s="492"/>
      <c r="B675" s="394" t="s">
        <v>54</v>
      </c>
      <c r="C675" s="418"/>
      <c r="D675" s="262"/>
      <c r="E675" s="432">
        <f>E676+E677+E678</f>
        <v>294908</v>
      </c>
      <c r="F675" s="432">
        <f>F676+F677+F678</f>
        <v>360279.89999999997</v>
      </c>
      <c r="G675" s="433">
        <f t="shared" si="66"/>
        <v>122.16687916231501</v>
      </c>
      <c r="H675" s="414"/>
      <c r="I675" s="432">
        <f>I676+I677+I678</f>
        <v>1269398</v>
      </c>
      <c r="J675" s="432">
        <f>J676+J677+J678</f>
        <v>1493188.6</v>
      </c>
      <c r="K675" s="421">
        <f t="shared" si="67"/>
        <v>117.62966382489968</v>
      </c>
      <c r="L675" s="414"/>
      <c r="M675" s="444"/>
    </row>
    <row r="676" spans="1:13" s="155" customFormat="1" x14ac:dyDescent="0.25">
      <c r="A676" s="492"/>
      <c r="B676" s="387" t="s">
        <v>13</v>
      </c>
      <c r="C676" s="419"/>
      <c r="D676" s="388"/>
      <c r="E676" s="422">
        <f>E492+E498+E504+E517+E533+E579+E587+E589+E591+E594+E597+E599+E601+E603+E605+E607+E609+E611</f>
        <v>87458</v>
      </c>
      <c r="F676" s="422">
        <f>F492+F498+F504+F517+F533+F579+F587+F589+F591+F594+F597+F599+F601+F603+F605+F607+F609+F611</f>
        <v>67400.679999999993</v>
      </c>
      <c r="G676" s="423">
        <f t="shared" si="66"/>
        <v>77.066340414827678</v>
      </c>
      <c r="H676" s="417"/>
      <c r="I676" s="422">
        <f>I492+I498+I504+I517+I533+I579+I587+I589+I591+I594+I597+I599+I601+I603+I605+I607+I609+I611</f>
        <v>166638</v>
      </c>
      <c r="J676" s="422">
        <f>J492+J498+J504+J517+J533+J579+J587+J589+J591+J594+J597+J599+J601+J603+J605+J607+J609+J611</f>
        <v>144793.29999999999</v>
      </c>
      <c r="K676" s="416">
        <f t="shared" si="67"/>
        <v>86.890925239141126</v>
      </c>
      <c r="L676" s="417"/>
      <c r="M676" s="447"/>
    </row>
    <row r="677" spans="1:13" s="155" customFormat="1" x14ac:dyDescent="0.25">
      <c r="A677" s="492"/>
      <c r="B677" s="387" t="s">
        <v>22</v>
      </c>
      <c r="C677" s="419"/>
      <c r="D677" s="388"/>
      <c r="E677" s="422">
        <f>E638+E641+E647+E651+E653+E662+E664+E666+E668+E670+E672+E674</f>
        <v>71650</v>
      </c>
      <c r="F677" s="422">
        <f>F638+F641+F647+F651+F653+F662+F664+F666+F668+F670+F672+F674</f>
        <v>66757.19</v>
      </c>
      <c r="G677" s="423">
        <f t="shared" si="66"/>
        <v>93.171235170970007</v>
      </c>
      <c r="H677" s="417"/>
      <c r="I677" s="422">
        <f>I558+I571+I638+I641+I647+I651+I653+I662+I664+I666+I668+I670+I672+I674</f>
        <v>423660</v>
      </c>
      <c r="J677" s="422">
        <f>J558+J571+J638+J641+J647+J651+J653+J662+J664+J666+J668+J670+J672+J674</f>
        <v>365132.07000000007</v>
      </c>
      <c r="K677" s="416">
        <f t="shared" si="67"/>
        <v>86.185164990794519</v>
      </c>
      <c r="L677" s="417"/>
      <c r="M677" s="447"/>
    </row>
    <row r="678" spans="1:13" s="155" customFormat="1" x14ac:dyDescent="0.25">
      <c r="A678" s="492"/>
      <c r="B678" s="387" t="s">
        <v>19</v>
      </c>
      <c r="C678" s="419"/>
      <c r="D678" s="388"/>
      <c r="E678" s="422">
        <f>E463+E469+E475+E481+E486+E505+E518+E527+E535+E537+E542+E547+E552+E554+E561+E565+E567+E574+E581+E583+E585+E592+E595+E613+E615+E617+E619+E621+E623+E625+E627+E629+E631+E633+E635+E637+E640+E643+E645+E649+E654+E656+E658+E660+E563</f>
        <v>135800</v>
      </c>
      <c r="F678" s="422">
        <f>F463+F469+F475+F481+F486+F505+F518+F527+F535+F537+F542+F547+F552+F554+F561+F565+F567+F574+F581+F583+F585+F592+F595+F613+F615+F617+F619+F621+F623+F625+F627+F629+F631+F633+F635+F637+F640+F643+F645+F649+F654+F656+F658+F660+F563</f>
        <v>226122.02999999997</v>
      </c>
      <c r="G678" s="423">
        <f t="shared" si="66"/>
        <v>166.51106774668628</v>
      </c>
      <c r="H678" s="417"/>
      <c r="I678" s="422">
        <f>I463+I469+I475+I481+I486+I505+I518+I527+I535+I537+I542+I547+I552+I554+I561+I565+I567+I574+I581+I583+I585+I592+I595+I613+I615+I617+I619+I621+I623+I625+I627+I629+I631+I633+I635+I637+I640+I643+I645+I649+I654+I656+I658+I660+I563</f>
        <v>679100</v>
      </c>
      <c r="J678" s="422">
        <f>J463+J469+J475+J481+J486+J505+J518+J527+J535+J537+J542+J547+J552+J554+J561+J565+J567+J574+J581+J583+J585+J592+J595+J613+J615+J617+J619+J621+J623+J625+J627+J629+J631+J633+J635+J637+J640+J643+J645+J649+J654+J656+J658+J660+J563</f>
        <v>983263.2300000001</v>
      </c>
      <c r="K678" s="416">
        <f t="shared" si="67"/>
        <v>144.78916654395525</v>
      </c>
      <c r="L678" s="417"/>
      <c r="M678" s="447"/>
    </row>
    <row r="679" spans="1:13" s="155" customFormat="1" ht="24" customHeight="1" x14ac:dyDescent="0.25">
      <c r="A679" s="510"/>
      <c r="B679" s="387" t="s">
        <v>139</v>
      </c>
      <c r="C679" s="419"/>
      <c r="D679" s="388"/>
      <c r="E679" s="422"/>
      <c r="F679" s="422"/>
      <c r="G679" s="423"/>
      <c r="H679" s="417"/>
      <c r="I679" s="422"/>
      <c r="J679" s="422"/>
      <c r="K679" s="416"/>
      <c r="L679" s="417"/>
      <c r="M679" s="447"/>
    </row>
    <row r="680" spans="1:13" s="155" customFormat="1" x14ac:dyDescent="0.25">
      <c r="A680" s="510"/>
      <c r="B680" s="387"/>
      <c r="C680" s="419"/>
      <c r="D680" s="388"/>
      <c r="E680" s="422"/>
      <c r="F680" s="422"/>
      <c r="G680" s="423"/>
      <c r="H680" s="417"/>
      <c r="I680" s="422"/>
      <c r="J680" s="422"/>
      <c r="K680" s="416"/>
      <c r="L680" s="417"/>
      <c r="M680" s="447"/>
    </row>
    <row r="681" spans="1:13" x14ac:dyDescent="0.25">
      <c r="A681" s="492"/>
      <c r="B681" s="394" t="s">
        <v>73</v>
      </c>
      <c r="C681" s="418"/>
      <c r="D681" s="262"/>
      <c r="E681" s="432">
        <f>E682+E683+E684</f>
        <v>5194898.2000000011</v>
      </c>
      <c r="F681" s="432">
        <f>F682+F683+F684</f>
        <v>5213724.7799999993</v>
      </c>
      <c r="G681" s="433">
        <f t="shared" si="66"/>
        <v>100.36240517667889</v>
      </c>
      <c r="H681" s="414"/>
      <c r="I681" s="432">
        <f>I682+I683+I684+I685</f>
        <v>18938326</v>
      </c>
      <c r="J681" s="432">
        <f>J682+J683+J684+J685</f>
        <v>19833738.59</v>
      </c>
      <c r="K681" s="421">
        <f t="shared" si="67"/>
        <v>104.72804507642333</v>
      </c>
      <c r="L681" s="414"/>
      <c r="M681" s="444"/>
    </row>
    <row r="682" spans="1:13" s="155" customFormat="1" x14ac:dyDescent="0.25">
      <c r="A682" s="492"/>
      <c r="B682" s="387" t="s">
        <v>13</v>
      </c>
      <c r="C682" s="419"/>
      <c r="D682" s="388"/>
      <c r="E682" s="422">
        <f>E458+E676</f>
        <v>4704168.0000000009</v>
      </c>
      <c r="F682" s="422">
        <f>F458+F676</f>
        <v>4650670.7299999995</v>
      </c>
      <c r="G682" s="423">
        <f t="shared" si="66"/>
        <v>98.862768719144356</v>
      </c>
      <c r="H682" s="417"/>
      <c r="I682" s="422">
        <f>I458+I676</f>
        <v>16181634.800000001</v>
      </c>
      <c r="J682" s="422">
        <f>J458+J676</f>
        <v>15850277.389999999</v>
      </c>
      <c r="K682" s="416">
        <f t="shared" si="67"/>
        <v>97.9522624623811</v>
      </c>
      <c r="L682" s="417"/>
      <c r="M682" s="447"/>
    </row>
    <row r="683" spans="1:13" s="155" customFormat="1" x14ac:dyDescent="0.25">
      <c r="A683" s="492"/>
      <c r="B683" s="387" t="s">
        <v>22</v>
      </c>
      <c r="C683" s="419"/>
      <c r="D683" s="388"/>
      <c r="E683" s="422">
        <f>E459+E677</f>
        <v>354930.2</v>
      </c>
      <c r="F683" s="422">
        <f>F459+F677</f>
        <v>336932.01999999996</v>
      </c>
      <c r="G683" s="423">
        <f>F683/E683*100</f>
        <v>94.929093100558916</v>
      </c>
      <c r="H683" s="417"/>
      <c r="I683" s="422">
        <f>I459+I677</f>
        <v>2000591.2</v>
      </c>
      <c r="J683" s="422">
        <f>J459+J677</f>
        <v>1733984.02</v>
      </c>
      <c r="K683" s="416">
        <f t="shared" si="67"/>
        <v>86.673580289666376</v>
      </c>
      <c r="L683" s="417"/>
      <c r="M683" s="447"/>
    </row>
    <row r="684" spans="1:13" s="155" customFormat="1" x14ac:dyDescent="0.25">
      <c r="A684" s="492"/>
      <c r="B684" s="387" t="s">
        <v>53</v>
      </c>
      <c r="C684" s="419"/>
      <c r="D684" s="388"/>
      <c r="E684" s="422">
        <f>E678</f>
        <v>135800</v>
      </c>
      <c r="F684" s="422">
        <f>F678</f>
        <v>226122.02999999997</v>
      </c>
      <c r="G684" s="423">
        <f>F684/E684*100</f>
        <v>166.51106774668628</v>
      </c>
      <c r="H684" s="417"/>
      <c r="I684" s="422">
        <f>I678</f>
        <v>679100</v>
      </c>
      <c r="J684" s="422">
        <f>J678</f>
        <v>983263.2300000001</v>
      </c>
      <c r="K684" s="416">
        <f t="shared" si="67"/>
        <v>144.78916654395525</v>
      </c>
      <c r="L684" s="417"/>
      <c r="M684" s="447"/>
    </row>
    <row r="685" spans="1:13" ht="24.75" customHeight="1" x14ac:dyDescent="0.25">
      <c r="A685" s="492"/>
      <c r="B685" s="384" t="s">
        <v>139</v>
      </c>
      <c r="C685" s="383"/>
      <c r="D685" s="383"/>
      <c r="E685" s="428"/>
      <c r="F685" s="428"/>
      <c r="G685" s="428"/>
      <c r="H685" s="414"/>
      <c r="I685" s="415">
        <f>I460+I679</f>
        <v>77000</v>
      </c>
      <c r="J685" s="415">
        <f>J460+J679</f>
        <v>1266213.95</v>
      </c>
      <c r="K685" s="414"/>
      <c r="L685" s="414"/>
      <c r="M685" s="444"/>
    </row>
    <row r="686" spans="1:13" ht="21.75" customHeight="1" x14ac:dyDescent="0.25">
      <c r="A686" s="662" t="s">
        <v>307</v>
      </c>
      <c r="B686" s="662"/>
      <c r="C686" s="662"/>
      <c r="D686" s="662"/>
      <c r="E686" s="662"/>
      <c r="F686" s="662"/>
      <c r="G686" s="662"/>
      <c r="H686" s="662"/>
      <c r="I686" s="662"/>
      <c r="J686" s="662"/>
      <c r="K686" s="662"/>
      <c r="L686" s="662"/>
      <c r="M686" s="662"/>
    </row>
    <row r="687" spans="1:13" x14ac:dyDescent="0.25">
      <c r="A687" s="661" t="s">
        <v>74</v>
      </c>
      <c r="B687" s="661"/>
      <c r="C687" s="661"/>
      <c r="D687" s="661"/>
      <c r="E687" s="661"/>
      <c r="F687" s="661"/>
      <c r="G687" s="661"/>
      <c r="H687" s="661"/>
      <c r="I687" s="661"/>
      <c r="J687" s="661"/>
      <c r="K687" s="661"/>
      <c r="L687" s="661"/>
      <c r="M687" s="661"/>
    </row>
    <row r="688" spans="1:13" ht="80.25" customHeight="1" x14ac:dyDescent="0.25">
      <c r="A688" s="495">
        <v>215</v>
      </c>
      <c r="B688" s="384" t="s">
        <v>75</v>
      </c>
      <c r="C688" s="262" t="s">
        <v>14</v>
      </c>
      <c r="D688" s="262" t="s">
        <v>16</v>
      </c>
      <c r="E688" s="385">
        <f>E689</f>
        <v>50675</v>
      </c>
      <c r="F688" s="385">
        <f>F689</f>
        <v>50625</v>
      </c>
      <c r="G688" s="397">
        <f t="shared" ref="G688:G701" si="68">F688/E688*100</f>
        <v>99.90133201776024</v>
      </c>
      <c r="H688" s="261">
        <v>100</v>
      </c>
      <c r="I688" s="385">
        <f>I689</f>
        <v>227210</v>
      </c>
      <c r="J688" s="385">
        <f>J689</f>
        <v>227096</v>
      </c>
      <c r="K688" s="397">
        <f t="shared" ref="K688:K701" si="69">J688/I688*100</f>
        <v>99.949826152017962</v>
      </c>
      <c r="L688" s="261">
        <v>100</v>
      </c>
      <c r="M688" s="444"/>
    </row>
    <row r="689" spans="1:13" s="155" customFormat="1" x14ac:dyDescent="0.25">
      <c r="A689" s="495"/>
      <c r="B689" s="387" t="s">
        <v>13</v>
      </c>
      <c r="C689" s="388"/>
      <c r="D689" s="388"/>
      <c r="E689" s="389">
        <v>50675</v>
      </c>
      <c r="F689" s="389">
        <v>50625</v>
      </c>
      <c r="G689" s="400">
        <f t="shared" si="68"/>
        <v>99.90133201776024</v>
      </c>
      <c r="H689" s="391"/>
      <c r="I689" s="389">
        <f>E689+'2016'!E519+'2017'!E515+'2018'!E515</f>
        <v>227210</v>
      </c>
      <c r="J689" s="389">
        <f>F689+'2016'!F519+'2017'!F515+'2018'!F515</f>
        <v>227096</v>
      </c>
      <c r="K689" s="400">
        <f t="shared" si="69"/>
        <v>99.949826152017962</v>
      </c>
      <c r="L689" s="391"/>
      <c r="M689" s="447"/>
    </row>
    <row r="690" spans="1:13" ht="65.25" customHeight="1" x14ac:dyDescent="0.25">
      <c r="A690" s="495">
        <v>216</v>
      </c>
      <c r="B690" s="384" t="s">
        <v>76</v>
      </c>
      <c r="C690" s="262" t="s">
        <v>14</v>
      </c>
      <c r="D690" s="262" t="s">
        <v>16</v>
      </c>
      <c r="E690" s="385">
        <f>E691</f>
        <v>11800</v>
      </c>
      <c r="F690" s="385">
        <f>F691</f>
        <v>11740</v>
      </c>
      <c r="G690" s="397">
        <f t="shared" si="68"/>
        <v>99.491525423728817</v>
      </c>
      <c r="H690" s="261">
        <v>100</v>
      </c>
      <c r="I690" s="385">
        <f>I691</f>
        <v>76713</v>
      </c>
      <c r="J690" s="385">
        <f>J691</f>
        <v>76545.539999999994</v>
      </c>
      <c r="K690" s="397">
        <f t="shared" si="69"/>
        <v>99.781705838645323</v>
      </c>
      <c r="L690" s="261">
        <v>100</v>
      </c>
      <c r="M690" s="444"/>
    </row>
    <row r="691" spans="1:13" s="155" customFormat="1" x14ac:dyDescent="0.25">
      <c r="A691" s="492"/>
      <c r="B691" s="387" t="s">
        <v>13</v>
      </c>
      <c r="C691" s="388"/>
      <c r="D691" s="388"/>
      <c r="E691" s="389">
        <v>11800</v>
      </c>
      <c r="F691" s="389">
        <v>11740</v>
      </c>
      <c r="G691" s="400">
        <f t="shared" si="68"/>
        <v>99.491525423728817</v>
      </c>
      <c r="H691" s="391"/>
      <c r="I691" s="389">
        <f>E691+'2016'!E521+'2017'!E517+'2018'!E517</f>
        <v>76713</v>
      </c>
      <c r="J691" s="389">
        <f>F691+'2016'!F521+'2017'!F517+'2018'!F517</f>
        <v>76545.539999999994</v>
      </c>
      <c r="K691" s="400">
        <f t="shared" si="69"/>
        <v>99.781705838645323</v>
      </c>
      <c r="L691" s="391"/>
      <c r="M691" s="447"/>
    </row>
    <row r="692" spans="1:13" s="155" customFormat="1" ht="35.25" customHeight="1" x14ac:dyDescent="0.25">
      <c r="A692" s="492">
        <v>217</v>
      </c>
      <c r="B692" s="384" t="s">
        <v>554</v>
      </c>
      <c r="C692" s="467" t="s">
        <v>14</v>
      </c>
      <c r="D692" s="467" t="s">
        <v>591</v>
      </c>
      <c r="E692" s="385">
        <f>E693</f>
        <v>119458</v>
      </c>
      <c r="F692" s="385">
        <f>F693</f>
        <v>119082.81</v>
      </c>
      <c r="G692" s="397">
        <f t="shared" si="68"/>
        <v>99.685923085938157</v>
      </c>
      <c r="H692" s="483">
        <v>100</v>
      </c>
      <c r="I692" s="385">
        <f>I693</f>
        <v>255356</v>
      </c>
      <c r="J692" s="385">
        <f>J693</f>
        <v>252077.16999999998</v>
      </c>
      <c r="K692" s="397">
        <f t="shared" si="69"/>
        <v>98.715976910665887</v>
      </c>
      <c r="L692" s="483">
        <v>100</v>
      </c>
      <c r="M692" s="447"/>
    </row>
    <row r="693" spans="1:13" s="155" customFormat="1" x14ac:dyDescent="0.25">
      <c r="A693" s="492"/>
      <c r="B693" s="387" t="s">
        <v>13</v>
      </c>
      <c r="C693" s="388"/>
      <c r="D693" s="388"/>
      <c r="E693" s="389">
        <v>119458</v>
      </c>
      <c r="F693" s="389">
        <v>119082.81</v>
      </c>
      <c r="G693" s="400">
        <f t="shared" si="68"/>
        <v>99.685923085938157</v>
      </c>
      <c r="H693" s="391"/>
      <c r="I693" s="389">
        <f>E693+'2017'!E519</f>
        <v>255356</v>
      </c>
      <c r="J693" s="389">
        <f>F693+'2017'!F519</f>
        <v>252077.16999999998</v>
      </c>
      <c r="K693" s="400">
        <f t="shared" si="69"/>
        <v>98.715976910665887</v>
      </c>
      <c r="L693" s="391"/>
      <c r="M693" s="447"/>
    </row>
    <row r="694" spans="1:13" ht="105.75" customHeight="1" x14ac:dyDescent="0.25">
      <c r="A694" s="495">
        <v>218</v>
      </c>
      <c r="B694" s="384" t="s">
        <v>77</v>
      </c>
      <c r="C694" s="262" t="s">
        <v>14</v>
      </c>
      <c r="D694" s="262" t="s">
        <v>16</v>
      </c>
      <c r="E694" s="385">
        <f>E695</f>
        <v>6000</v>
      </c>
      <c r="F694" s="385">
        <f>F695</f>
        <v>6000</v>
      </c>
      <c r="G694" s="397">
        <f t="shared" si="68"/>
        <v>100</v>
      </c>
      <c r="H694" s="261">
        <v>100</v>
      </c>
      <c r="I694" s="385">
        <f>I695</f>
        <v>54600</v>
      </c>
      <c r="J694" s="385">
        <f>J695</f>
        <v>54553.3</v>
      </c>
      <c r="K694" s="397">
        <f t="shared" si="69"/>
        <v>99.914468864468873</v>
      </c>
      <c r="L694" s="261">
        <v>100</v>
      </c>
      <c r="M694" s="444"/>
    </row>
    <row r="695" spans="1:13" s="155" customFormat="1" x14ac:dyDescent="0.25">
      <c r="A695" s="495"/>
      <c r="B695" s="387" t="s">
        <v>13</v>
      </c>
      <c r="C695" s="388"/>
      <c r="D695" s="388"/>
      <c r="E695" s="389">
        <v>6000</v>
      </c>
      <c r="F695" s="389">
        <v>6000</v>
      </c>
      <c r="G695" s="400">
        <f t="shared" si="68"/>
        <v>100</v>
      </c>
      <c r="H695" s="391"/>
      <c r="I695" s="389">
        <f>E695+'2016'!E523+'2017'!E521+'2018'!E519</f>
        <v>54600</v>
      </c>
      <c r="J695" s="389">
        <f>F695+'2016'!F523+'2017'!F521+'2018'!F519</f>
        <v>54553.3</v>
      </c>
      <c r="K695" s="400">
        <f t="shared" si="69"/>
        <v>99.914468864468873</v>
      </c>
      <c r="L695" s="391"/>
      <c r="M695" s="447"/>
    </row>
    <row r="696" spans="1:13" ht="120" x14ac:dyDescent="0.25">
      <c r="A696" s="495">
        <v>219</v>
      </c>
      <c r="B696" s="384" t="s">
        <v>78</v>
      </c>
      <c r="C696" s="262" t="s">
        <v>50</v>
      </c>
      <c r="D696" s="262" t="s">
        <v>16</v>
      </c>
      <c r="E696" s="385">
        <f>E697+E698</f>
        <v>8400</v>
      </c>
      <c r="F696" s="385">
        <f>F697+F698</f>
        <v>8400</v>
      </c>
      <c r="G696" s="397">
        <f>F696/E696*100</f>
        <v>100</v>
      </c>
      <c r="H696" s="261">
        <v>100</v>
      </c>
      <c r="I696" s="385">
        <f>I697+I698</f>
        <v>30130</v>
      </c>
      <c r="J696" s="385">
        <f>J697+J698</f>
        <v>30130</v>
      </c>
      <c r="K696" s="397">
        <f t="shared" si="69"/>
        <v>100</v>
      </c>
      <c r="L696" s="488">
        <v>100</v>
      </c>
      <c r="M696" s="444"/>
    </row>
    <row r="697" spans="1:13" s="155" customFormat="1" x14ac:dyDescent="0.25">
      <c r="A697" s="492"/>
      <c r="B697" s="387" t="s">
        <v>13</v>
      </c>
      <c r="C697" s="388"/>
      <c r="D697" s="388"/>
      <c r="E697" s="389">
        <v>5900</v>
      </c>
      <c r="F697" s="389">
        <v>5900</v>
      </c>
      <c r="G697" s="400">
        <f t="shared" si="68"/>
        <v>100</v>
      </c>
      <c r="H697" s="391"/>
      <c r="I697" s="389">
        <f>E697+'2016'!E525+'2017'!E523+'2018'!E521</f>
        <v>20130</v>
      </c>
      <c r="J697" s="389">
        <f>F697+'2016'!F525+'2017'!F523+'2018'!F521</f>
        <v>20130</v>
      </c>
      <c r="K697" s="400">
        <f t="shared" si="69"/>
        <v>100</v>
      </c>
      <c r="L697" s="391"/>
      <c r="M697" s="447"/>
    </row>
    <row r="698" spans="1:13" s="155" customFormat="1" ht="23.25" customHeight="1" x14ac:dyDescent="0.25">
      <c r="A698" s="492"/>
      <c r="B698" s="387" t="s">
        <v>139</v>
      </c>
      <c r="C698" s="388"/>
      <c r="D698" s="388"/>
      <c r="E698" s="389">
        <v>2500</v>
      </c>
      <c r="F698" s="389">
        <v>2500</v>
      </c>
      <c r="G698" s="400">
        <f t="shared" si="68"/>
        <v>100</v>
      </c>
      <c r="H698" s="391"/>
      <c r="I698" s="389">
        <f>E698+'2016'!E526+'2017'!E524+'2018'!E522</f>
        <v>10000</v>
      </c>
      <c r="J698" s="389">
        <f>F698+'2016'!F526+'2017'!F524+'2018'!F522</f>
        <v>10000</v>
      </c>
      <c r="K698" s="400">
        <f t="shared" si="69"/>
        <v>100</v>
      </c>
      <c r="L698" s="391"/>
      <c r="M698" s="447"/>
    </row>
    <row r="699" spans="1:13" x14ac:dyDescent="0.25">
      <c r="A699" s="492"/>
      <c r="B699" s="394" t="s">
        <v>54</v>
      </c>
      <c r="C699" s="262"/>
      <c r="D699" s="262"/>
      <c r="E699" s="395">
        <f>E700+E701</f>
        <v>196333</v>
      </c>
      <c r="F699" s="395">
        <f>F700+F701</f>
        <v>195847.81</v>
      </c>
      <c r="G699" s="399">
        <f t="shared" si="68"/>
        <v>99.752873943758814</v>
      </c>
      <c r="H699" s="261"/>
      <c r="I699" s="395">
        <f>I700+I701</f>
        <v>644009</v>
      </c>
      <c r="J699" s="395">
        <f>J700+J701</f>
        <v>640402.01</v>
      </c>
      <c r="K699" s="399">
        <f t="shared" si="69"/>
        <v>99.439916212351079</v>
      </c>
      <c r="L699" s="261"/>
      <c r="M699" s="444"/>
    </row>
    <row r="700" spans="1:13" s="155" customFormat="1" x14ac:dyDescent="0.25">
      <c r="A700" s="492"/>
      <c r="B700" s="387" t="s">
        <v>13</v>
      </c>
      <c r="C700" s="388"/>
      <c r="D700" s="388"/>
      <c r="E700" s="389">
        <f>E689+E691+E693+E695+E697</f>
        <v>193833</v>
      </c>
      <c r="F700" s="389">
        <f>F689+F691+F693+F695+F697</f>
        <v>193347.81</v>
      </c>
      <c r="G700" s="400">
        <f t="shared" si="68"/>
        <v>99.74968658587548</v>
      </c>
      <c r="H700" s="391"/>
      <c r="I700" s="389">
        <f>I689+I691+I693+I695+I697</f>
        <v>634009</v>
      </c>
      <c r="J700" s="389">
        <f>J689+J691+J693+J695+J697</f>
        <v>630402.01</v>
      </c>
      <c r="K700" s="400">
        <f t="shared" si="69"/>
        <v>99.431082208612182</v>
      </c>
      <c r="L700" s="391"/>
      <c r="M700" s="447"/>
    </row>
    <row r="701" spans="1:13" s="155" customFormat="1" ht="30" x14ac:dyDescent="0.25">
      <c r="A701" s="492"/>
      <c r="B701" s="387" t="s">
        <v>139</v>
      </c>
      <c r="C701" s="388"/>
      <c r="D701" s="388"/>
      <c r="E701" s="389">
        <f>E698</f>
        <v>2500</v>
      </c>
      <c r="F701" s="389">
        <f>F698</f>
        <v>2500</v>
      </c>
      <c r="G701" s="400">
        <f t="shared" si="68"/>
        <v>100</v>
      </c>
      <c r="H701" s="391"/>
      <c r="I701" s="389">
        <f>I698</f>
        <v>10000</v>
      </c>
      <c r="J701" s="389">
        <f>J698</f>
        <v>10000</v>
      </c>
      <c r="K701" s="400">
        <f t="shared" si="69"/>
        <v>100</v>
      </c>
      <c r="L701" s="391"/>
      <c r="M701" s="447"/>
    </row>
    <row r="702" spans="1:13" x14ac:dyDescent="0.25">
      <c r="A702" s="492"/>
      <c r="B702" s="661" t="s">
        <v>79</v>
      </c>
      <c r="C702" s="661"/>
      <c r="D702" s="661"/>
      <c r="E702" s="661"/>
      <c r="F702" s="661"/>
      <c r="G702" s="661"/>
      <c r="H702" s="661"/>
      <c r="I702" s="661"/>
      <c r="J702" s="661"/>
      <c r="K702" s="661"/>
      <c r="L702" s="661"/>
      <c r="M702" s="661"/>
    </row>
    <row r="703" spans="1:13" ht="109.5" customHeight="1" x14ac:dyDescent="0.25">
      <c r="A703" s="495">
        <v>220</v>
      </c>
      <c r="B703" s="384" t="s">
        <v>80</v>
      </c>
      <c r="C703" s="262" t="s">
        <v>14</v>
      </c>
      <c r="D703" s="262" t="s">
        <v>16</v>
      </c>
      <c r="E703" s="385">
        <f>E704</f>
        <v>58500</v>
      </c>
      <c r="F703" s="385">
        <f>F704</f>
        <v>58500</v>
      </c>
      <c r="G703" s="397">
        <f t="shared" ref="G703:G716" si="70">F703/E703*100</f>
        <v>100</v>
      </c>
      <c r="H703" s="261">
        <v>100</v>
      </c>
      <c r="I703" s="385">
        <f>I704</f>
        <v>293300</v>
      </c>
      <c r="J703" s="385">
        <f>J704</f>
        <v>293213.66000000003</v>
      </c>
      <c r="K703" s="397">
        <f t="shared" ref="K703:K725" si="71">J703/I703*100</f>
        <v>99.970562563927729</v>
      </c>
      <c r="L703" s="261"/>
      <c r="M703" s="444"/>
    </row>
    <row r="704" spans="1:13" s="155" customFormat="1" x14ac:dyDescent="0.25">
      <c r="A704" s="492"/>
      <c r="B704" s="387" t="s">
        <v>13</v>
      </c>
      <c r="C704" s="388"/>
      <c r="D704" s="388"/>
      <c r="E704" s="389">
        <v>58500</v>
      </c>
      <c r="F704" s="389">
        <v>58500</v>
      </c>
      <c r="G704" s="400">
        <f t="shared" si="70"/>
        <v>100</v>
      </c>
      <c r="H704" s="261">
        <v>100</v>
      </c>
      <c r="I704" s="389">
        <f>E704+'2016'!E532+'2017'!E530+'2018'!E528</f>
        <v>293300</v>
      </c>
      <c r="J704" s="389">
        <f>F704+'2016'!F532+'2017'!F530+'2018'!F528</f>
        <v>293213.66000000003</v>
      </c>
      <c r="K704" s="400">
        <f t="shared" si="71"/>
        <v>99.970562563927729</v>
      </c>
      <c r="L704" s="261"/>
      <c r="M704" s="451"/>
    </row>
    <row r="705" spans="1:13" s="155" customFormat="1" ht="45" x14ac:dyDescent="0.25">
      <c r="A705" s="495">
        <v>221</v>
      </c>
      <c r="B705" s="434" t="s">
        <v>499</v>
      </c>
      <c r="C705" s="262" t="s">
        <v>14</v>
      </c>
      <c r="D705" s="262" t="s">
        <v>16</v>
      </c>
      <c r="E705" s="385">
        <f>E706</f>
        <v>13500</v>
      </c>
      <c r="F705" s="385">
        <f>F706</f>
        <v>11820.8</v>
      </c>
      <c r="G705" s="397">
        <f t="shared" si="70"/>
        <v>87.561481481481479</v>
      </c>
      <c r="H705" s="261">
        <v>100</v>
      </c>
      <c r="I705" s="385">
        <f>I706</f>
        <v>57230</v>
      </c>
      <c r="J705" s="385">
        <f>J706</f>
        <v>55535.02</v>
      </c>
      <c r="K705" s="397">
        <f t="shared" si="71"/>
        <v>97.038301590075122</v>
      </c>
      <c r="L705" s="261">
        <v>100</v>
      </c>
      <c r="M705" s="451"/>
    </row>
    <row r="706" spans="1:13" s="155" customFormat="1" x14ac:dyDescent="0.25">
      <c r="A706" s="492"/>
      <c r="B706" s="387" t="s">
        <v>13</v>
      </c>
      <c r="C706" s="388"/>
      <c r="D706" s="388"/>
      <c r="E706" s="389">
        <v>13500</v>
      </c>
      <c r="F706" s="389">
        <v>11820.8</v>
      </c>
      <c r="G706" s="400">
        <f t="shared" si="70"/>
        <v>87.561481481481479</v>
      </c>
      <c r="H706" s="391"/>
      <c r="I706" s="389">
        <f>E706+'2016'!E534+'2017'!E532+'2018'!E530</f>
        <v>57230</v>
      </c>
      <c r="J706" s="389">
        <f>F706+'2016'!F534+'2017'!F532+'2018'!F530</f>
        <v>55535.02</v>
      </c>
      <c r="K706" s="400">
        <f t="shared" si="71"/>
        <v>97.038301590075122</v>
      </c>
      <c r="L706" s="391"/>
      <c r="M706" s="451"/>
    </row>
    <row r="707" spans="1:13" ht="75" x14ac:dyDescent="0.25">
      <c r="A707" s="492">
        <v>222</v>
      </c>
      <c r="B707" s="384" t="s">
        <v>81</v>
      </c>
      <c r="C707" s="262" t="s">
        <v>14</v>
      </c>
      <c r="D707" s="262" t="s">
        <v>16</v>
      </c>
      <c r="E707" s="385">
        <f>E708</f>
        <v>10500</v>
      </c>
      <c r="F707" s="385">
        <f>F708</f>
        <v>10500</v>
      </c>
      <c r="G707" s="397">
        <f t="shared" si="70"/>
        <v>100</v>
      </c>
      <c r="H707" s="261">
        <v>100</v>
      </c>
      <c r="I707" s="385">
        <f>I708</f>
        <v>41950</v>
      </c>
      <c r="J707" s="385">
        <f>J708</f>
        <v>41230.35</v>
      </c>
      <c r="K707" s="397">
        <f t="shared" si="71"/>
        <v>98.284505363528012</v>
      </c>
      <c r="L707" s="261">
        <v>100</v>
      </c>
      <c r="M707" s="444"/>
    </row>
    <row r="708" spans="1:13" s="155" customFormat="1" x14ac:dyDescent="0.25">
      <c r="A708" s="492"/>
      <c r="B708" s="387" t="s">
        <v>13</v>
      </c>
      <c r="C708" s="388"/>
      <c r="D708" s="408"/>
      <c r="E708" s="404">
        <v>10500</v>
      </c>
      <c r="F708" s="404">
        <v>10500</v>
      </c>
      <c r="G708" s="400">
        <f t="shared" si="70"/>
        <v>100</v>
      </c>
      <c r="H708" s="409"/>
      <c r="I708" s="389">
        <f>E708+'2016'!E536+'2017'!E534+'2018'!E532</f>
        <v>41950</v>
      </c>
      <c r="J708" s="389">
        <f>F708+'2016'!F536+'2017'!F534+'2018'!F532</f>
        <v>41230.35</v>
      </c>
      <c r="K708" s="400">
        <f t="shared" si="71"/>
        <v>98.284505363528012</v>
      </c>
      <c r="L708" s="409"/>
      <c r="M708" s="451"/>
    </row>
    <row r="709" spans="1:13" ht="75" x14ac:dyDescent="0.25">
      <c r="A709" s="492">
        <v>223</v>
      </c>
      <c r="B709" s="384" t="s">
        <v>82</v>
      </c>
      <c r="C709" s="262" t="s">
        <v>14</v>
      </c>
      <c r="D709" s="262" t="s">
        <v>16</v>
      </c>
      <c r="E709" s="385">
        <f>E710</f>
        <v>8000</v>
      </c>
      <c r="F709" s="385">
        <f>F710</f>
        <v>7950</v>
      </c>
      <c r="G709" s="397">
        <f t="shared" si="70"/>
        <v>99.375</v>
      </c>
      <c r="H709" s="261">
        <v>100</v>
      </c>
      <c r="I709" s="385">
        <f>I710</f>
        <v>31620</v>
      </c>
      <c r="J709" s="385">
        <f>J710</f>
        <v>31540</v>
      </c>
      <c r="K709" s="397">
        <f t="shared" si="71"/>
        <v>99.74699557242252</v>
      </c>
      <c r="L709" s="261">
        <v>100</v>
      </c>
      <c r="M709" s="452"/>
    </row>
    <row r="710" spans="1:13" s="155" customFormat="1" x14ac:dyDescent="0.25">
      <c r="A710" s="492"/>
      <c r="B710" s="387" t="s">
        <v>13</v>
      </c>
      <c r="C710" s="388"/>
      <c r="D710" s="408"/>
      <c r="E710" s="404">
        <v>8000</v>
      </c>
      <c r="F710" s="404">
        <v>7950</v>
      </c>
      <c r="G710" s="400">
        <f t="shared" si="70"/>
        <v>99.375</v>
      </c>
      <c r="H710" s="409"/>
      <c r="I710" s="389">
        <f>E710+'2016'!E538+'2017'!E536+'2018'!E534</f>
        <v>31620</v>
      </c>
      <c r="J710" s="389">
        <f>F710+'2016'!F538+'2017'!F536+'2018'!F534</f>
        <v>31540</v>
      </c>
      <c r="K710" s="400">
        <f t="shared" si="71"/>
        <v>99.74699557242252</v>
      </c>
      <c r="L710" s="409"/>
      <c r="M710" s="453"/>
    </row>
    <row r="711" spans="1:13" ht="90.75" customHeight="1" x14ac:dyDescent="0.25">
      <c r="A711" s="492">
        <v>224</v>
      </c>
      <c r="B711" s="384" t="s">
        <v>83</v>
      </c>
      <c r="C711" s="262" t="s">
        <v>14</v>
      </c>
      <c r="D711" s="262" t="s">
        <v>16</v>
      </c>
      <c r="E711" s="385">
        <f>E712</f>
        <v>69659</v>
      </c>
      <c r="F711" s="385">
        <f>F712</f>
        <v>69658.649999999994</v>
      </c>
      <c r="G711" s="397">
        <f t="shared" si="70"/>
        <v>99.999497552362214</v>
      </c>
      <c r="H711" s="261">
        <v>100</v>
      </c>
      <c r="I711" s="385">
        <f>I712</f>
        <v>586875</v>
      </c>
      <c r="J711" s="385">
        <f>J712</f>
        <v>433003.79</v>
      </c>
      <c r="K711" s="397">
        <f t="shared" si="71"/>
        <v>73.781263471778473</v>
      </c>
      <c r="L711" s="485">
        <v>100</v>
      </c>
      <c r="M711" s="262"/>
    </row>
    <row r="712" spans="1:13" s="155" customFormat="1" x14ac:dyDescent="0.25">
      <c r="A712" s="492"/>
      <c r="B712" s="387" t="s">
        <v>13</v>
      </c>
      <c r="C712" s="388"/>
      <c r="D712" s="388"/>
      <c r="E712" s="389">
        <v>69659</v>
      </c>
      <c r="F712" s="389">
        <v>69658.649999999994</v>
      </c>
      <c r="G712" s="400">
        <f t="shared" si="70"/>
        <v>99.999497552362214</v>
      </c>
      <c r="H712" s="391"/>
      <c r="I712" s="389">
        <f>E712+'2016'!E540+'2017'!E538+'2018'!E536</f>
        <v>586875</v>
      </c>
      <c r="J712" s="389">
        <f>F712+'2016'!F540+'2017'!F538+'2018'!F536</f>
        <v>433003.79</v>
      </c>
      <c r="K712" s="400">
        <f t="shared" si="71"/>
        <v>73.781263471778473</v>
      </c>
      <c r="L712" s="391"/>
      <c r="M712" s="454"/>
    </row>
    <row r="713" spans="1:13" s="155" customFormat="1" ht="60" x14ac:dyDescent="0.25">
      <c r="A713" s="492">
        <v>225</v>
      </c>
      <c r="B713" s="384" t="s">
        <v>299</v>
      </c>
      <c r="C713" s="262" t="s">
        <v>14</v>
      </c>
      <c r="D713" s="262" t="s">
        <v>280</v>
      </c>
      <c r="E713" s="385">
        <f>E714</f>
        <v>19350</v>
      </c>
      <c r="F713" s="385">
        <f>F714</f>
        <v>19350</v>
      </c>
      <c r="G713" s="397">
        <f t="shared" si="70"/>
        <v>100</v>
      </c>
      <c r="H713" s="261">
        <v>100</v>
      </c>
      <c r="I713" s="385">
        <f>I714</f>
        <v>56700</v>
      </c>
      <c r="J713" s="385">
        <f>J714</f>
        <v>56700</v>
      </c>
      <c r="K713" s="397">
        <f t="shared" si="71"/>
        <v>100</v>
      </c>
      <c r="L713" s="485">
        <v>100</v>
      </c>
      <c r="M713" s="454"/>
    </row>
    <row r="714" spans="1:13" s="155" customFormat="1" x14ac:dyDescent="0.25">
      <c r="A714" s="492"/>
      <c r="B714" s="387" t="s">
        <v>13</v>
      </c>
      <c r="C714" s="388"/>
      <c r="D714" s="388"/>
      <c r="E714" s="389">
        <v>19350</v>
      </c>
      <c r="F714" s="389">
        <v>19350</v>
      </c>
      <c r="G714" s="400">
        <f t="shared" si="70"/>
        <v>100</v>
      </c>
      <c r="H714" s="391"/>
      <c r="I714" s="389">
        <f>E714+'2017'!E540+'2018'!E538</f>
        <v>56700</v>
      </c>
      <c r="J714" s="389">
        <f>F714+'2017'!F540+'2018'!F538</f>
        <v>56700</v>
      </c>
      <c r="K714" s="400">
        <f t="shared" si="71"/>
        <v>100</v>
      </c>
      <c r="L714" s="391"/>
      <c r="M714" s="454"/>
    </row>
    <row r="715" spans="1:13" x14ac:dyDescent="0.25">
      <c r="A715" s="492"/>
      <c r="B715" s="394" t="s">
        <v>54</v>
      </c>
      <c r="C715" s="262"/>
      <c r="D715" s="262"/>
      <c r="E715" s="395">
        <f>E716</f>
        <v>179509</v>
      </c>
      <c r="F715" s="395">
        <f>F716</f>
        <v>177779.45</v>
      </c>
      <c r="G715" s="399">
        <f t="shared" si="70"/>
        <v>99.036510704198676</v>
      </c>
      <c r="H715" s="391"/>
      <c r="I715" s="395">
        <f>I716</f>
        <v>1067675</v>
      </c>
      <c r="J715" s="395">
        <f>J716</f>
        <v>911222.82</v>
      </c>
      <c r="K715" s="399">
        <f t="shared" si="71"/>
        <v>85.346460299248363</v>
      </c>
      <c r="L715" s="391"/>
      <c r="M715" s="455"/>
    </row>
    <row r="716" spans="1:13" s="155" customFormat="1" x14ac:dyDescent="0.25">
      <c r="A716" s="492"/>
      <c r="B716" s="387" t="s">
        <v>13</v>
      </c>
      <c r="C716" s="388"/>
      <c r="D716" s="388"/>
      <c r="E716" s="389">
        <f>E712+E710+E708+E706+E704+E714</f>
        <v>179509</v>
      </c>
      <c r="F716" s="389">
        <f>F712+F710+F708+F706+F704+F714</f>
        <v>177779.45</v>
      </c>
      <c r="G716" s="400">
        <f t="shared" si="70"/>
        <v>99.036510704198676</v>
      </c>
      <c r="H716" s="391"/>
      <c r="I716" s="389">
        <f>I712+I710+I708+I706+I704+I714</f>
        <v>1067675</v>
      </c>
      <c r="J716" s="389">
        <f>J712+J710+J708+J706+J704+J714</f>
        <v>911222.82</v>
      </c>
      <c r="K716" s="400">
        <f t="shared" si="71"/>
        <v>85.346460299248363</v>
      </c>
      <c r="L716" s="391"/>
      <c r="M716" s="456"/>
    </row>
    <row r="717" spans="1:13" x14ac:dyDescent="0.25">
      <c r="A717" s="661" t="s">
        <v>84</v>
      </c>
      <c r="B717" s="661"/>
      <c r="C717" s="661"/>
      <c r="D717" s="661"/>
      <c r="E717" s="661"/>
      <c r="F717" s="661"/>
      <c r="G717" s="661"/>
      <c r="H717" s="661"/>
      <c r="I717" s="661"/>
      <c r="J717" s="661"/>
      <c r="K717" s="661"/>
      <c r="L717" s="661"/>
      <c r="M717" s="661"/>
    </row>
    <row r="718" spans="1:13" ht="90" x14ac:dyDescent="0.25">
      <c r="A718" s="492">
        <v>226</v>
      </c>
      <c r="B718" s="384" t="s">
        <v>85</v>
      </c>
      <c r="C718" s="262" t="s">
        <v>14</v>
      </c>
      <c r="D718" s="262" t="s">
        <v>16</v>
      </c>
      <c r="E718" s="385">
        <f>E719</f>
        <v>5600</v>
      </c>
      <c r="F718" s="385">
        <f>F719</f>
        <v>4100</v>
      </c>
      <c r="G718" s="397">
        <f t="shared" ref="G718:G725" si="72">F718/E718*100</f>
        <v>73.214285714285708</v>
      </c>
      <c r="H718" s="261">
        <v>100</v>
      </c>
      <c r="I718" s="385">
        <f>I719</f>
        <v>22200</v>
      </c>
      <c r="J718" s="385">
        <f>J719</f>
        <v>18100</v>
      </c>
      <c r="K718" s="397">
        <f t="shared" si="71"/>
        <v>81.531531531531527</v>
      </c>
      <c r="L718" s="261"/>
      <c r="M718" s="455"/>
    </row>
    <row r="719" spans="1:13" s="155" customFormat="1" x14ac:dyDescent="0.25">
      <c r="A719" s="492"/>
      <c r="B719" s="387" t="s">
        <v>13</v>
      </c>
      <c r="C719" s="388"/>
      <c r="D719" s="388"/>
      <c r="E719" s="389">
        <v>5600</v>
      </c>
      <c r="F719" s="389">
        <v>4100</v>
      </c>
      <c r="G719" s="400">
        <f t="shared" si="72"/>
        <v>73.214285714285708</v>
      </c>
      <c r="H719" s="391"/>
      <c r="I719" s="389">
        <f>E719+'2016'!E545+'2017'!E545+'2018'!E543</f>
        <v>22200</v>
      </c>
      <c r="J719" s="389">
        <f>F719+'2016'!F545+'2017'!F545+'2018'!F543</f>
        <v>18100</v>
      </c>
      <c r="K719" s="400">
        <f t="shared" si="71"/>
        <v>81.531531531531527</v>
      </c>
      <c r="L719" s="391"/>
      <c r="M719" s="456"/>
    </row>
    <row r="720" spans="1:13" ht="90" x14ac:dyDescent="0.25">
      <c r="A720" s="492">
        <v>227</v>
      </c>
      <c r="B720" s="384" t="s">
        <v>86</v>
      </c>
      <c r="C720" s="262" t="s">
        <v>14</v>
      </c>
      <c r="D720" s="262" t="s">
        <v>16</v>
      </c>
      <c r="E720" s="385">
        <f>E721</f>
        <v>157962</v>
      </c>
      <c r="F720" s="385">
        <f>F721</f>
        <v>157962</v>
      </c>
      <c r="G720" s="397">
        <f t="shared" si="72"/>
        <v>100</v>
      </c>
      <c r="H720" s="261">
        <v>100</v>
      </c>
      <c r="I720" s="385">
        <f>I721</f>
        <v>612586.19999999995</v>
      </c>
      <c r="J720" s="385">
        <f>J721</f>
        <v>612586.19999999995</v>
      </c>
      <c r="K720" s="397">
        <f t="shared" si="71"/>
        <v>100</v>
      </c>
      <c r="L720" s="261"/>
      <c r="M720" s="455"/>
    </row>
    <row r="721" spans="1:13" s="155" customFormat="1" x14ac:dyDescent="0.25">
      <c r="A721" s="492"/>
      <c r="B721" s="387" t="s">
        <v>13</v>
      </c>
      <c r="C721" s="388"/>
      <c r="D721" s="388"/>
      <c r="E721" s="389">
        <v>157962</v>
      </c>
      <c r="F721" s="389">
        <v>157962</v>
      </c>
      <c r="G721" s="400">
        <f t="shared" si="72"/>
        <v>100</v>
      </c>
      <c r="H721" s="391"/>
      <c r="I721" s="389">
        <f>E721+'2016'!E547+'2017'!E547+'2018'!E545</f>
        <v>612586.19999999995</v>
      </c>
      <c r="J721" s="389">
        <f>F721+'2016'!F547+'2017'!F547+'2018'!F545</f>
        <v>612586.19999999995</v>
      </c>
      <c r="K721" s="400">
        <f t="shared" si="71"/>
        <v>100</v>
      </c>
      <c r="L721" s="391"/>
      <c r="M721" s="456"/>
    </row>
    <row r="722" spans="1:13" ht="60" x14ac:dyDescent="0.25">
      <c r="A722" s="492">
        <v>228</v>
      </c>
      <c r="B722" s="384" t="s">
        <v>87</v>
      </c>
      <c r="C722" s="262" t="s">
        <v>14</v>
      </c>
      <c r="D722" s="262" t="s">
        <v>16</v>
      </c>
      <c r="E722" s="385">
        <f>E723</f>
        <v>9180</v>
      </c>
      <c r="F722" s="385">
        <f>F723</f>
        <v>9180</v>
      </c>
      <c r="G722" s="397">
        <f t="shared" si="72"/>
        <v>100</v>
      </c>
      <c r="H722" s="261">
        <v>100</v>
      </c>
      <c r="I722" s="385">
        <f>I723</f>
        <v>36460</v>
      </c>
      <c r="J722" s="385">
        <f>J723</f>
        <v>36460</v>
      </c>
      <c r="K722" s="397">
        <f t="shared" si="71"/>
        <v>100</v>
      </c>
      <c r="L722" s="261"/>
      <c r="M722" s="455"/>
    </row>
    <row r="723" spans="1:13" s="155" customFormat="1" x14ac:dyDescent="0.25">
      <c r="A723" s="492"/>
      <c r="B723" s="387" t="s">
        <v>13</v>
      </c>
      <c r="C723" s="388"/>
      <c r="D723" s="388"/>
      <c r="E723" s="389">
        <v>9180</v>
      </c>
      <c r="F723" s="389">
        <v>9180</v>
      </c>
      <c r="G723" s="400">
        <f t="shared" si="72"/>
        <v>100</v>
      </c>
      <c r="H723" s="391"/>
      <c r="I723" s="389">
        <f>E723+'2016'!E549+'2017'!E549+'2018'!E547</f>
        <v>36460</v>
      </c>
      <c r="J723" s="389">
        <f>F723+'2016'!F549+'2017'!F549+'2018'!F547</f>
        <v>36460</v>
      </c>
      <c r="K723" s="400">
        <f t="shared" si="71"/>
        <v>100</v>
      </c>
      <c r="L723" s="391"/>
      <c r="M723" s="456"/>
    </row>
    <row r="724" spans="1:13" x14ac:dyDescent="0.25">
      <c r="A724" s="492"/>
      <c r="B724" s="394" t="s">
        <v>54</v>
      </c>
      <c r="C724" s="262"/>
      <c r="D724" s="262"/>
      <c r="E724" s="395">
        <f>E719+E721+E723</f>
        <v>172742</v>
      </c>
      <c r="F724" s="395">
        <f>F719+F721+F723</f>
        <v>171242</v>
      </c>
      <c r="G724" s="399">
        <f t="shared" si="72"/>
        <v>99.131652985377045</v>
      </c>
      <c r="H724" s="261"/>
      <c r="I724" s="395">
        <f>I719+I721+I723</f>
        <v>671246.2</v>
      </c>
      <c r="J724" s="395">
        <f>J719+J721+J723</f>
        <v>667146.19999999995</v>
      </c>
      <c r="K724" s="399">
        <f t="shared" si="71"/>
        <v>99.38919579730954</v>
      </c>
      <c r="L724" s="261"/>
      <c r="M724" s="455"/>
    </row>
    <row r="725" spans="1:13" s="155" customFormat="1" x14ac:dyDescent="0.25">
      <c r="A725" s="492"/>
      <c r="B725" s="387" t="s">
        <v>13</v>
      </c>
      <c r="C725" s="388"/>
      <c r="D725" s="388"/>
      <c r="E725" s="389">
        <f>E719+E721+E723</f>
        <v>172742</v>
      </c>
      <c r="F725" s="389">
        <f>F719+F721+F723</f>
        <v>171242</v>
      </c>
      <c r="G725" s="400">
        <f t="shared" si="72"/>
        <v>99.131652985377045</v>
      </c>
      <c r="H725" s="391"/>
      <c r="I725" s="389">
        <f>I719+I721+I723</f>
        <v>671246.2</v>
      </c>
      <c r="J725" s="389">
        <f>J719+J721+J723</f>
        <v>667146.19999999995</v>
      </c>
      <c r="K725" s="400">
        <f t="shared" si="71"/>
        <v>99.38919579730954</v>
      </c>
      <c r="L725" s="391"/>
      <c r="M725" s="456"/>
    </row>
    <row r="726" spans="1:13" x14ac:dyDescent="0.25">
      <c r="A726" s="492"/>
      <c r="B726" s="387"/>
      <c r="C726" s="262"/>
      <c r="D726" s="262"/>
      <c r="E726" s="386"/>
      <c r="F726" s="386"/>
      <c r="G726" s="386"/>
      <c r="H726" s="261"/>
      <c r="I726" s="261"/>
      <c r="J726" s="261"/>
      <c r="K726" s="261"/>
      <c r="L726" s="261"/>
      <c r="M726" s="444"/>
    </row>
    <row r="727" spans="1:13" x14ac:dyDescent="0.25">
      <c r="A727" s="661" t="s">
        <v>88</v>
      </c>
      <c r="B727" s="661"/>
      <c r="C727" s="661"/>
      <c r="D727" s="661"/>
      <c r="E727" s="661"/>
      <c r="F727" s="661"/>
      <c r="G727" s="661"/>
      <c r="H727" s="661"/>
      <c r="I727" s="661"/>
      <c r="J727" s="661"/>
      <c r="K727" s="661"/>
      <c r="L727" s="661"/>
      <c r="M727" s="661"/>
    </row>
    <row r="728" spans="1:13" ht="120" customHeight="1" x14ac:dyDescent="0.25">
      <c r="A728" s="492">
        <v>229</v>
      </c>
      <c r="B728" s="384" t="s">
        <v>89</v>
      </c>
      <c r="C728" s="262" t="s">
        <v>14</v>
      </c>
      <c r="D728" s="262" t="s">
        <v>16</v>
      </c>
      <c r="E728" s="385">
        <f>E729</f>
        <v>2250</v>
      </c>
      <c r="F728" s="385">
        <f>F729</f>
        <v>2250</v>
      </c>
      <c r="G728" s="397">
        <f t="shared" ref="G728:G729" si="73">F728/E728*100</f>
        <v>100</v>
      </c>
      <c r="H728" s="261">
        <v>100</v>
      </c>
      <c r="I728" s="385">
        <f>I729</f>
        <v>8900</v>
      </c>
      <c r="J728" s="385">
        <f>J729</f>
        <v>8900</v>
      </c>
      <c r="K728" s="397">
        <f t="shared" ref="K728:K791" si="74">J728/I728*100</f>
        <v>100</v>
      </c>
      <c r="L728" s="261">
        <v>100</v>
      </c>
      <c r="M728" s="457"/>
    </row>
    <row r="729" spans="1:13" s="155" customFormat="1" x14ac:dyDescent="0.25">
      <c r="A729" s="492"/>
      <c r="B729" s="387" t="s">
        <v>13</v>
      </c>
      <c r="C729" s="388"/>
      <c r="D729" s="388"/>
      <c r="E729" s="389">
        <v>2250</v>
      </c>
      <c r="F729" s="389">
        <v>2250</v>
      </c>
      <c r="G729" s="400">
        <f t="shared" si="73"/>
        <v>100</v>
      </c>
      <c r="H729" s="391"/>
      <c r="I729" s="389">
        <f>E729+'2016'!E555+'2017'!E555+'2018'!E553</f>
        <v>8900</v>
      </c>
      <c r="J729" s="389">
        <f>F729+'2016'!F555+'2017'!F555+'2018'!F553</f>
        <v>8900</v>
      </c>
      <c r="K729" s="400">
        <f t="shared" si="74"/>
        <v>100</v>
      </c>
      <c r="L729" s="391"/>
      <c r="M729" s="457"/>
    </row>
    <row r="730" spans="1:13" ht="75" x14ac:dyDescent="0.25">
      <c r="A730" s="492">
        <v>230</v>
      </c>
      <c r="B730" s="384" t="s">
        <v>90</v>
      </c>
      <c r="C730" s="262" t="s">
        <v>14</v>
      </c>
      <c r="D730" s="262" t="s">
        <v>16</v>
      </c>
      <c r="E730" s="385">
        <f>E731</f>
        <v>2430</v>
      </c>
      <c r="F730" s="385">
        <f>F731</f>
        <v>2430</v>
      </c>
      <c r="G730" s="397">
        <f>F730/E730*100</f>
        <v>100</v>
      </c>
      <c r="H730" s="261">
        <v>100</v>
      </c>
      <c r="I730" s="385">
        <f>I731</f>
        <v>9660</v>
      </c>
      <c r="J730" s="385">
        <f>J731</f>
        <v>9660</v>
      </c>
      <c r="K730" s="397">
        <f t="shared" si="74"/>
        <v>100</v>
      </c>
      <c r="L730" s="261">
        <v>100</v>
      </c>
      <c r="M730" s="445"/>
    </row>
    <row r="731" spans="1:13" s="155" customFormat="1" x14ac:dyDescent="0.25">
      <c r="A731" s="492"/>
      <c r="B731" s="387" t="s">
        <v>13</v>
      </c>
      <c r="C731" s="388"/>
      <c r="D731" s="388"/>
      <c r="E731" s="389">
        <v>2430</v>
      </c>
      <c r="F731" s="389">
        <v>2430</v>
      </c>
      <c r="G731" s="400">
        <f>F731/E731*100</f>
        <v>100</v>
      </c>
      <c r="H731" s="391"/>
      <c r="I731" s="389">
        <f>E731+'2016'!E557+'2017'!E557+'2018'!E555</f>
        <v>9660</v>
      </c>
      <c r="J731" s="389">
        <f>F731+'2016'!F557+'2017'!F557+'2018'!F555</f>
        <v>9660</v>
      </c>
      <c r="K731" s="400">
        <f t="shared" si="74"/>
        <v>100</v>
      </c>
      <c r="L731" s="391"/>
      <c r="M731" s="458"/>
    </row>
    <row r="732" spans="1:13" ht="90" x14ac:dyDescent="0.25">
      <c r="A732" s="492">
        <v>231</v>
      </c>
      <c r="B732" s="384" t="s">
        <v>91</v>
      </c>
      <c r="C732" s="262" t="s">
        <v>92</v>
      </c>
      <c r="D732" s="262" t="s">
        <v>16</v>
      </c>
      <c r="E732" s="385">
        <f>E733</f>
        <v>4935</v>
      </c>
      <c r="F732" s="385">
        <f>F733</f>
        <v>4935</v>
      </c>
      <c r="G732" s="397">
        <f t="shared" ref="G732:G737" si="75">F732/E732*100</f>
        <v>100</v>
      </c>
      <c r="H732" s="261">
        <v>100</v>
      </c>
      <c r="I732" s="385">
        <f>I733</f>
        <v>19886</v>
      </c>
      <c r="J732" s="385">
        <f>J733</f>
        <v>19886</v>
      </c>
      <c r="K732" s="397">
        <f t="shared" si="74"/>
        <v>100</v>
      </c>
      <c r="L732" s="485">
        <v>100</v>
      </c>
      <c r="M732" s="445"/>
    </row>
    <row r="733" spans="1:13" s="155" customFormat="1" x14ac:dyDescent="0.25">
      <c r="A733" s="492"/>
      <c r="B733" s="387" t="s">
        <v>13</v>
      </c>
      <c r="C733" s="388"/>
      <c r="D733" s="388"/>
      <c r="E733" s="389">
        <v>4935</v>
      </c>
      <c r="F733" s="389">
        <v>4935</v>
      </c>
      <c r="G733" s="400">
        <f t="shared" si="75"/>
        <v>100</v>
      </c>
      <c r="H733" s="391"/>
      <c r="I733" s="389">
        <f>E733+'2016'!E559+'2017'!E559+'2018'!E557</f>
        <v>19886</v>
      </c>
      <c r="J733" s="389">
        <f>F733+'2016'!F559+'2017'!F559+'2018'!F557</f>
        <v>19886</v>
      </c>
      <c r="K733" s="400">
        <f t="shared" si="74"/>
        <v>100</v>
      </c>
      <c r="L733" s="391"/>
      <c r="M733" s="458"/>
    </row>
    <row r="734" spans="1:13" ht="90" x14ac:dyDescent="0.25">
      <c r="A734" s="492">
        <v>232</v>
      </c>
      <c r="B734" s="384" t="s">
        <v>93</v>
      </c>
      <c r="C734" s="262" t="s">
        <v>92</v>
      </c>
      <c r="D734" s="262" t="s">
        <v>16</v>
      </c>
      <c r="E734" s="385">
        <f>E735</f>
        <v>4849</v>
      </c>
      <c r="F734" s="385">
        <f>F735</f>
        <v>4849</v>
      </c>
      <c r="G734" s="397">
        <f t="shared" si="75"/>
        <v>100</v>
      </c>
      <c r="H734" s="261">
        <v>100</v>
      </c>
      <c r="I734" s="385">
        <f>I735</f>
        <v>19515</v>
      </c>
      <c r="J734" s="385">
        <f>J735</f>
        <v>19515</v>
      </c>
      <c r="K734" s="397">
        <f t="shared" si="74"/>
        <v>100</v>
      </c>
      <c r="L734" s="485">
        <v>100</v>
      </c>
      <c r="M734" s="445"/>
    </row>
    <row r="735" spans="1:13" s="155" customFormat="1" x14ac:dyDescent="0.25">
      <c r="A735" s="492"/>
      <c r="B735" s="387" t="s">
        <v>13</v>
      </c>
      <c r="C735" s="388"/>
      <c r="D735" s="388"/>
      <c r="E735" s="389">
        <v>4849</v>
      </c>
      <c r="F735" s="389">
        <v>4849</v>
      </c>
      <c r="G735" s="400">
        <f t="shared" si="75"/>
        <v>100</v>
      </c>
      <c r="H735" s="391"/>
      <c r="I735" s="389">
        <f>E735+'2016'!E561+'2017'!E561+'2018'!E559</f>
        <v>19515</v>
      </c>
      <c r="J735" s="389">
        <f>F735+'2016'!F561+'2017'!F561+'2018'!F559</f>
        <v>19515</v>
      </c>
      <c r="K735" s="400">
        <f t="shared" si="74"/>
        <v>100</v>
      </c>
      <c r="L735" s="391"/>
      <c r="M735" s="458"/>
    </row>
    <row r="736" spans="1:13" x14ac:dyDescent="0.25">
      <c r="A736" s="492"/>
      <c r="B736" s="394" t="s">
        <v>54</v>
      </c>
      <c r="C736" s="262"/>
      <c r="D736" s="262"/>
      <c r="E736" s="395">
        <f>E729+E731+E733+E735</f>
        <v>14464</v>
      </c>
      <c r="F736" s="395">
        <f>F729+F731+F733+F735</f>
        <v>14464</v>
      </c>
      <c r="G736" s="399">
        <f t="shared" si="75"/>
        <v>100</v>
      </c>
      <c r="H736" s="261"/>
      <c r="I736" s="395">
        <f>I729+I731+I733+I735</f>
        <v>57961</v>
      </c>
      <c r="J736" s="395">
        <f>J729+J731+J733+J735</f>
        <v>57961</v>
      </c>
      <c r="K736" s="399">
        <f t="shared" si="74"/>
        <v>100</v>
      </c>
      <c r="L736" s="261"/>
      <c r="M736" s="445"/>
    </row>
    <row r="737" spans="1:13" s="155" customFormat="1" x14ac:dyDescent="0.25">
      <c r="A737" s="492"/>
      <c r="B737" s="387" t="s">
        <v>13</v>
      </c>
      <c r="C737" s="388"/>
      <c r="D737" s="388"/>
      <c r="E737" s="389">
        <f>E729+E731+E733+E735</f>
        <v>14464</v>
      </c>
      <c r="F737" s="389">
        <f>F729+F731+F733+F735</f>
        <v>14464</v>
      </c>
      <c r="G737" s="400">
        <f t="shared" si="75"/>
        <v>100</v>
      </c>
      <c r="H737" s="391"/>
      <c r="I737" s="389">
        <f>I729+I731+I733+I735</f>
        <v>57961</v>
      </c>
      <c r="J737" s="389">
        <f>J729+J731+J733+J735</f>
        <v>57961</v>
      </c>
      <c r="K737" s="400">
        <f t="shared" si="74"/>
        <v>100</v>
      </c>
      <c r="L737" s="391"/>
      <c r="M737" s="458"/>
    </row>
    <row r="738" spans="1:13" x14ac:dyDescent="0.25">
      <c r="A738" s="661" t="s">
        <v>94</v>
      </c>
      <c r="B738" s="661"/>
      <c r="C738" s="661"/>
      <c r="D738" s="661"/>
      <c r="E738" s="661"/>
      <c r="F738" s="661"/>
      <c r="G738" s="661"/>
      <c r="H738" s="661"/>
      <c r="I738" s="661"/>
      <c r="J738" s="661"/>
      <c r="K738" s="661"/>
      <c r="L738" s="661"/>
      <c r="M738" s="661"/>
    </row>
    <row r="739" spans="1:13" ht="35.25" customHeight="1" x14ac:dyDescent="0.25">
      <c r="A739" s="492">
        <v>233</v>
      </c>
      <c r="B739" s="384" t="s">
        <v>95</v>
      </c>
      <c r="C739" s="262" t="s">
        <v>14</v>
      </c>
      <c r="D739" s="262" t="s">
        <v>16</v>
      </c>
      <c r="E739" s="385">
        <f>E740</f>
        <v>1200</v>
      </c>
      <c r="F739" s="385">
        <f>F740</f>
        <v>1194.6400000000001</v>
      </c>
      <c r="G739" s="397">
        <f t="shared" ref="G739:G746" si="76">F739/E739*100</f>
        <v>99.553333333333342</v>
      </c>
      <c r="H739" s="261">
        <v>100</v>
      </c>
      <c r="I739" s="385">
        <f>I740</f>
        <v>4670</v>
      </c>
      <c r="J739" s="385">
        <f>J740</f>
        <v>4539.6400000000003</v>
      </c>
      <c r="K739" s="397">
        <f t="shared" si="74"/>
        <v>97.208565310492517</v>
      </c>
      <c r="L739" s="261">
        <v>100</v>
      </c>
      <c r="M739" s="262"/>
    </row>
    <row r="740" spans="1:13" s="155" customFormat="1" x14ac:dyDescent="0.25">
      <c r="A740" s="492"/>
      <c r="B740" s="387" t="s">
        <v>13</v>
      </c>
      <c r="C740" s="388"/>
      <c r="D740" s="388"/>
      <c r="E740" s="389">
        <v>1200</v>
      </c>
      <c r="F740" s="389">
        <v>1194.6400000000001</v>
      </c>
      <c r="G740" s="400">
        <f t="shared" si="76"/>
        <v>99.553333333333342</v>
      </c>
      <c r="H740" s="391"/>
      <c r="I740" s="389">
        <f>E740+'2016'!E566+'2017'!E566+'2018'!E564</f>
        <v>4670</v>
      </c>
      <c r="J740" s="389">
        <f>F740+'2016'!F566+'2017'!F566+'2018'!F564</f>
        <v>4539.6400000000003</v>
      </c>
      <c r="K740" s="400">
        <f t="shared" si="74"/>
        <v>97.208565310492517</v>
      </c>
      <c r="L740" s="391"/>
      <c r="M740" s="436"/>
    </row>
    <row r="741" spans="1:13" ht="95.25" customHeight="1" x14ac:dyDescent="0.25">
      <c r="A741" s="492">
        <v>234</v>
      </c>
      <c r="B741" s="384" t="s">
        <v>96</v>
      </c>
      <c r="C741" s="262" t="s">
        <v>14</v>
      </c>
      <c r="D741" s="262" t="s">
        <v>16</v>
      </c>
      <c r="E741" s="385">
        <f>E742</f>
        <v>3900</v>
      </c>
      <c r="F741" s="385">
        <f>F742</f>
        <v>3335</v>
      </c>
      <c r="G741" s="397">
        <f t="shared" si="76"/>
        <v>85.512820512820511</v>
      </c>
      <c r="H741" s="261">
        <v>100</v>
      </c>
      <c r="I741" s="385">
        <f>I742</f>
        <v>16900</v>
      </c>
      <c r="J741" s="385">
        <f>J742</f>
        <v>16228.220000000001</v>
      </c>
      <c r="K741" s="397">
        <f t="shared" si="74"/>
        <v>96.024970414201192</v>
      </c>
      <c r="L741" s="261">
        <v>100</v>
      </c>
      <c r="M741" s="262"/>
    </row>
    <row r="742" spans="1:13" s="155" customFormat="1" x14ac:dyDescent="0.25">
      <c r="A742" s="492"/>
      <c r="B742" s="387" t="s">
        <v>13</v>
      </c>
      <c r="C742" s="388"/>
      <c r="D742" s="388"/>
      <c r="E742" s="389">
        <v>3900</v>
      </c>
      <c r="F742" s="389">
        <v>3335</v>
      </c>
      <c r="G742" s="400">
        <f t="shared" si="76"/>
        <v>85.512820512820511</v>
      </c>
      <c r="H742" s="391"/>
      <c r="I742" s="389">
        <f>E742+'2016'!E568+'2017'!E568+'2018'!E566</f>
        <v>16900</v>
      </c>
      <c r="J742" s="389">
        <f>F742+'2016'!F568+'2017'!F568+'2018'!F566</f>
        <v>16228.220000000001</v>
      </c>
      <c r="K742" s="400">
        <f t="shared" si="74"/>
        <v>96.024970414201192</v>
      </c>
      <c r="L742" s="391"/>
      <c r="M742" s="388"/>
    </row>
    <row r="743" spans="1:13" ht="79.5" customHeight="1" x14ac:dyDescent="0.25">
      <c r="A743" s="492">
        <v>235</v>
      </c>
      <c r="B743" s="384" t="s">
        <v>97</v>
      </c>
      <c r="C743" s="262" t="s">
        <v>14</v>
      </c>
      <c r="D743" s="262" t="s">
        <v>16</v>
      </c>
      <c r="E743" s="385">
        <f>E744</f>
        <v>3708</v>
      </c>
      <c r="F743" s="385">
        <f>F744</f>
        <v>3708</v>
      </c>
      <c r="G743" s="397">
        <f t="shared" si="76"/>
        <v>100</v>
      </c>
      <c r="H743" s="261">
        <v>100</v>
      </c>
      <c r="I743" s="385">
        <f>I744</f>
        <v>30824</v>
      </c>
      <c r="J743" s="385">
        <f>J744</f>
        <v>30446.58</v>
      </c>
      <c r="K743" s="397">
        <f t="shared" si="74"/>
        <v>98.775564495198552</v>
      </c>
      <c r="L743" s="261">
        <v>100</v>
      </c>
      <c r="M743" s="262"/>
    </row>
    <row r="744" spans="1:13" s="155" customFormat="1" x14ac:dyDescent="0.25">
      <c r="A744" s="492"/>
      <c r="B744" s="387" t="s">
        <v>13</v>
      </c>
      <c r="C744" s="388"/>
      <c r="D744" s="388"/>
      <c r="E744" s="389">
        <v>3708</v>
      </c>
      <c r="F744" s="389">
        <v>3708</v>
      </c>
      <c r="G744" s="400">
        <f t="shared" si="76"/>
        <v>100</v>
      </c>
      <c r="H744" s="391"/>
      <c r="I744" s="389">
        <f>E744+'2016'!E570+'2017'!E570+'2018'!E568</f>
        <v>30824</v>
      </c>
      <c r="J744" s="389">
        <f>F744+'2016'!F570+'2017'!F570+'2018'!F568</f>
        <v>30446.58</v>
      </c>
      <c r="K744" s="400">
        <f t="shared" si="74"/>
        <v>98.775564495198552</v>
      </c>
      <c r="L744" s="391"/>
      <c r="M744" s="388"/>
    </row>
    <row r="745" spans="1:13" ht="46.5" customHeight="1" x14ac:dyDescent="0.25">
      <c r="A745" s="492">
        <v>236</v>
      </c>
      <c r="B745" s="384" t="s">
        <v>98</v>
      </c>
      <c r="C745" s="262" t="s">
        <v>14</v>
      </c>
      <c r="D745" s="262" t="s">
        <v>16</v>
      </c>
      <c r="E745" s="385">
        <f>E746</f>
        <v>10126</v>
      </c>
      <c r="F745" s="385">
        <f>F746</f>
        <v>9874.77</v>
      </c>
      <c r="G745" s="397">
        <f t="shared" si="76"/>
        <v>97.518961090262692</v>
      </c>
      <c r="H745" s="261">
        <v>100</v>
      </c>
      <c r="I745" s="385">
        <f>I746</f>
        <v>83782</v>
      </c>
      <c r="J745" s="385">
        <f>J746</f>
        <v>75739.8</v>
      </c>
      <c r="K745" s="397">
        <f t="shared" si="74"/>
        <v>90.401040796352433</v>
      </c>
      <c r="L745" s="261">
        <v>100</v>
      </c>
      <c r="M745" s="384"/>
    </row>
    <row r="746" spans="1:13" s="155" customFormat="1" x14ac:dyDescent="0.25">
      <c r="A746" s="492"/>
      <c r="B746" s="387" t="s">
        <v>13</v>
      </c>
      <c r="C746" s="388"/>
      <c r="D746" s="388"/>
      <c r="E746" s="389">
        <v>10126</v>
      </c>
      <c r="F746" s="389">
        <v>9874.77</v>
      </c>
      <c r="G746" s="400">
        <f t="shared" si="76"/>
        <v>97.518961090262692</v>
      </c>
      <c r="H746" s="391"/>
      <c r="I746" s="389">
        <f>E746+'2016'!E572+'2017'!E572+'2018'!E570</f>
        <v>83782</v>
      </c>
      <c r="J746" s="389">
        <f>F746+'2016'!F572+'2017'!F572+'2018'!F570</f>
        <v>75739.8</v>
      </c>
      <c r="K746" s="400">
        <f t="shared" si="74"/>
        <v>90.401040796352433</v>
      </c>
      <c r="L746" s="391"/>
      <c r="M746" s="388"/>
    </row>
    <row r="747" spans="1:13" s="155" customFormat="1" ht="60" x14ac:dyDescent="0.25">
      <c r="A747" s="492">
        <v>237</v>
      </c>
      <c r="B747" s="384" t="s">
        <v>300</v>
      </c>
      <c r="C747" s="262" t="s">
        <v>14</v>
      </c>
      <c r="D747" s="262" t="s">
        <v>290</v>
      </c>
      <c r="E747" s="385"/>
      <c r="F747" s="385"/>
      <c r="G747" s="397"/>
      <c r="H747" s="261"/>
      <c r="I747" s="385">
        <f>I748</f>
        <v>413616</v>
      </c>
      <c r="J747" s="385">
        <f>J748</f>
        <v>413611.95999999996</v>
      </c>
      <c r="K747" s="397">
        <f t="shared" si="74"/>
        <v>99.999023248617064</v>
      </c>
      <c r="L747" s="261">
        <v>100</v>
      </c>
      <c r="M747" s="388"/>
    </row>
    <row r="748" spans="1:13" s="155" customFormat="1" x14ac:dyDescent="0.25">
      <c r="A748" s="492"/>
      <c r="B748" s="387" t="s">
        <v>13</v>
      </c>
      <c r="C748" s="388"/>
      <c r="D748" s="388"/>
      <c r="E748" s="389"/>
      <c r="F748" s="389"/>
      <c r="G748" s="400"/>
      <c r="H748" s="391"/>
      <c r="I748" s="389">
        <f>'2017'!E574+'2018'!E572</f>
        <v>413616</v>
      </c>
      <c r="J748" s="389">
        <f>'2017'!F574+'2018'!F572</f>
        <v>413611.95999999996</v>
      </c>
      <c r="K748" s="400">
        <f t="shared" si="74"/>
        <v>99.999023248617064</v>
      </c>
      <c r="L748" s="391"/>
      <c r="M748" s="388"/>
    </row>
    <row r="749" spans="1:13" x14ac:dyDescent="0.25">
      <c r="A749" s="492"/>
      <c r="B749" s="394" t="s">
        <v>54</v>
      </c>
      <c r="C749" s="262"/>
      <c r="D749" s="262"/>
      <c r="E749" s="395">
        <f>E739+E741+E743+E745+E747</f>
        <v>18934</v>
      </c>
      <c r="F749" s="395">
        <f>F739+F741+F743+F745+F747</f>
        <v>18112.41</v>
      </c>
      <c r="G749" s="399">
        <f>F749/E749*100</f>
        <v>95.660768987007501</v>
      </c>
      <c r="H749" s="261"/>
      <c r="I749" s="395">
        <f>I739+I741+I743+I745+I747</f>
        <v>549792</v>
      </c>
      <c r="J749" s="395">
        <f>J739+J741+J743+J745+J747</f>
        <v>540566.19999999995</v>
      </c>
      <c r="K749" s="399">
        <f t="shared" si="74"/>
        <v>98.32194720912635</v>
      </c>
      <c r="L749" s="261"/>
      <c r="M749" s="445"/>
    </row>
    <row r="750" spans="1:13" s="155" customFormat="1" x14ac:dyDescent="0.25">
      <c r="A750" s="492"/>
      <c r="B750" s="387" t="s">
        <v>13</v>
      </c>
      <c r="C750" s="388"/>
      <c r="D750" s="388"/>
      <c r="E750" s="389">
        <f>E740+E742+E744+E746+E748</f>
        <v>18934</v>
      </c>
      <c r="F750" s="389">
        <f>F740+F742+F744+F746+F748</f>
        <v>18112.41</v>
      </c>
      <c r="G750" s="400">
        <f>F750/E750*100</f>
        <v>95.660768987007501</v>
      </c>
      <c r="H750" s="391"/>
      <c r="I750" s="389">
        <f>I740+I742+I744+I746+I748</f>
        <v>549792</v>
      </c>
      <c r="J750" s="389">
        <f>J740+J742+J744+J746+J748</f>
        <v>540566.19999999995</v>
      </c>
      <c r="K750" s="400">
        <f t="shared" si="74"/>
        <v>98.32194720912635</v>
      </c>
      <c r="L750" s="391"/>
      <c r="M750" s="458"/>
    </row>
    <row r="751" spans="1:13" x14ac:dyDescent="0.25">
      <c r="A751" s="661" t="s">
        <v>99</v>
      </c>
      <c r="B751" s="661"/>
      <c r="C751" s="661"/>
      <c r="D751" s="661"/>
      <c r="E751" s="661"/>
      <c r="F751" s="661"/>
      <c r="G751" s="661"/>
      <c r="H751" s="661"/>
      <c r="I751" s="661"/>
      <c r="J751" s="661"/>
      <c r="K751" s="661"/>
      <c r="L751" s="661"/>
      <c r="M751" s="661"/>
    </row>
    <row r="752" spans="1:13" ht="31.5" customHeight="1" x14ac:dyDescent="0.25">
      <c r="A752" s="492">
        <v>238</v>
      </c>
      <c r="B752" s="384" t="s">
        <v>100</v>
      </c>
      <c r="C752" s="262" t="s">
        <v>50</v>
      </c>
      <c r="D752" s="262" t="s">
        <v>16</v>
      </c>
      <c r="E752" s="385">
        <f>E753</f>
        <v>4200</v>
      </c>
      <c r="F752" s="385">
        <f>F753</f>
        <v>4200</v>
      </c>
      <c r="G752" s="397">
        <f t="shared" ref="G752:G753" si="77">F752/E752*100</f>
        <v>100</v>
      </c>
      <c r="H752" s="261">
        <v>100</v>
      </c>
      <c r="I752" s="385">
        <f>I753</f>
        <v>14830</v>
      </c>
      <c r="J752" s="385">
        <f>J753</f>
        <v>14830</v>
      </c>
      <c r="K752" s="397">
        <f t="shared" si="74"/>
        <v>100</v>
      </c>
      <c r="L752" s="488">
        <v>100</v>
      </c>
      <c r="M752" s="445"/>
    </row>
    <row r="753" spans="1:13" s="155" customFormat="1" x14ac:dyDescent="0.25">
      <c r="A753" s="492"/>
      <c r="B753" s="387" t="s">
        <v>13</v>
      </c>
      <c r="C753" s="388"/>
      <c r="D753" s="388"/>
      <c r="E753" s="389">
        <v>4200</v>
      </c>
      <c r="F753" s="389">
        <v>4200</v>
      </c>
      <c r="G753" s="400">
        <f t="shared" si="77"/>
        <v>100</v>
      </c>
      <c r="H753" s="391"/>
      <c r="I753" s="389">
        <f>E753+'2016'!E577+'2017'!E579+'2018'!E577</f>
        <v>14830</v>
      </c>
      <c r="J753" s="389">
        <f>F753+'2016'!F577+'2017'!F579+'2018'!F577</f>
        <v>14830</v>
      </c>
      <c r="K753" s="400">
        <f t="shared" si="74"/>
        <v>100</v>
      </c>
      <c r="L753" s="391"/>
      <c r="M753" s="458"/>
    </row>
    <row r="754" spans="1:13" x14ac:dyDescent="0.25">
      <c r="A754" s="492"/>
      <c r="B754" s="394" t="s">
        <v>54</v>
      </c>
      <c r="C754" s="262"/>
      <c r="D754" s="262"/>
      <c r="E754" s="395">
        <f>E755</f>
        <v>4200</v>
      </c>
      <c r="F754" s="395">
        <f>F755</f>
        <v>4200</v>
      </c>
      <c r="G754" s="399">
        <f t="shared" ref="G754:G755" si="78">G752</f>
        <v>100</v>
      </c>
      <c r="H754" s="261"/>
      <c r="I754" s="395">
        <f>I755</f>
        <v>14830</v>
      </c>
      <c r="J754" s="395">
        <f>J755</f>
        <v>14830</v>
      </c>
      <c r="K754" s="399">
        <f t="shared" si="74"/>
        <v>100</v>
      </c>
      <c r="L754" s="261"/>
      <c r="M754" s="445"/>
    </row>
    <row r="755" spans="1:13" s="155" customFormat="1" x14ac:dyDescent="0.25">
      <c r="A755" s="492"/>
      <c r="B755" s="387" t="s">
        <v>13</v>
      </c>
      <c r="C755" s="388"/>
      <c r="D755" s="388"/>
      <c r="E755" s="389">
        <v>4200</v>
      </c>
      <c r="F755" s="389">
        <f>F753</f>
        <v>4200</v>
      </c>
      <c r="G755" s="400">
        <f t="shared" si="78"/>
        <v>100</v>
      </c>
      <c r="H755" s="391"/>
      <c r="I755" s="389">
        <f>I753</f>
        <v>14830</v>
      </c>
      <c r="J755" s="389">
        <f>J753</f>
        <v>14830</v>
      </c>
      <c r="K755" s="400">
        <f t="shared" si="74"/>
        <v>100</v>
      </c>
      <c r="L755" s="391"/>
      <c r="M755" s="458"/>
    </row>
    <row r="756" spans="1:13" s="155" customFormat="1" ht="15" customHeight="1" x14ac:dyDescent="0.25">
      <c r="A756" s="661" t="s">
        <v>592</v>
      </c>
      <c r="B756" s="661"/>
      <c r="C756" s="661"/>
      <c r="D756" s="661"/>
      <c r="E756" s="661"/>
      <c r="F756" s="661"/>
      <c r="G756" s="661"/>
      <c r="H756" s="661"/>
      <c r="I756" s="661"/>
      <c r="J756" s="661"/>
      <c r="K756" s="661"/>
      <c r="L756" s="661"/>
      <c r="M756" s="661"/>
    </row>
    <row r="757" spans="1:13" s="155" customFormat="1" ht="83.25" customHeight="1" x14ac:dyDescent="0.25">
      <c r="A757" s="492">
        <v>239</v>
      </c>
      <c r="B757" s="384" t="s">
        <v>593</v>
      </c>
      <c r="C757" s="467" t="s">
        <v>103</v>
      </c>
      <c r="D757" s="467" t="s">
        <v>595</v>
      </c>
      <c r="E757" s="385">
        <f>E758</f>
        <v>9400</v>
      </c>
      <c r="F757" s="385">
        <f>F758</f>
        <v>0</v>
      </c>
      <c r="G757" s="397">
        <f t="shared" ref="G757:G762" si="79">F757/E757*100</f>
        <v>0</v>
      </c>
      <c r="H757" s="485">
        <v>100</v>
      </c>
      <c r="I757" s="385">
        <f>I758</f>
        <v>23462</v>
      </c>
      <c r="J757" s="385">
        <f>J758</f>
        <v>14062</v>
      </c>
      <c r="K757" s="397">
        <f t="shared" si="74"/>
        <v>59.935214389225131</v>
      </c>
      <c r="L757" s="485">
        <v>100</v>
      </c>
      <c r="M757" s="489" t="s">
        <v>636</v>
      </c>
    </row>
    <row r="758" spans="1:13" s="155" customFormat="1" x14ac:dyDescent="0.25">
      <c r="A758" s="492"/>
      <c r="B758" s="387" t="s">
        <v>13</v>
      </c>
      <c r="C758" s="388"/>
      <c r="D758" s="388"/>
      <c r="E758" s="389">
        <v>9400</v>
      </c>
      <c r="F758" s="389"/>
      <c r="G758" s="400">
        <f t="shared" si="79"/>
        <v>0</v>
      </c>
      <c r="H758" s="391"/>
      <c r="I758" s="389">
        <f>E758+'2016'!E582+'2017'!E584</f>
        <v>23462</v>
      </c>
      <c r="J758" s="389">
        <f>F758+'2016'!F582+'2017'!F584</f>
        <v>14062</v>
      </c>
      <c r="K758" s="400">
        <f t="shared" si="74"/>
        <v>59.935214389225131</v>
      </c>
      <c r="L758" s="391"/>
      <c r="M758" s="458"/>
    </row>
    <row r="759" spans="1:13" s="155" customFormat="1" ht="45" x14ac:dyDescent="0.25">
      <c r="A759" s="492">
        <v>240</v>
      </c>
      <c r="B759" s="384" t="s">
        <v>594</v>
      </c>
      <c r="C759" s="467" t="s">
        <v>103</v>
      </c>
      <c r="D759" s="467" t="s">
        <v>595</v>
      </c>
      <c r="E759" s="385">
        <f>E760</f>
        <v>8800</v>
      </c>
      <c r="F759" s="385">
        <f>F760</f>
        <v>0</v>
      </c>
      <c r="G759" s="397">
        <f t="shared" si="79"/>
        <v>0</v>
      </c>
      <c r="H759" s="391"/>
      <c r="I759" s="385">
        <f>I760</f>
        <v>21862.1</v>
      </c>
      <c r="J759" s="385">
        <f>J760</f>
        <v>13062.1</v>
      </c>
      <c r="K759" s="397">
        <f t="shared" si="74"/>
        <v>59.747691209902079</v>
      </c>
      <c r="L759" s="391"/>
      <c r="M759" s="458"/>
    </row>
    <row r="760" spans="1:13" s="155" customFormat="1" x14ac:dyDescent="0.25">
      <c r="A760" s="492"/>
      <c r="B760" s="387" t="s">
        <v>13</v>
      </c>
      <c r="C760" s="388"/>
      <c r="D760" s="388"/>
      <c r="E760" s="389">
        <v>8800</v>
      </c>
      <c r="F760" s="389"/>
      <c r="G760" s="400">
        <f t="shared" si="79"/>
        <v>0</v>
      </c>
      <c r="H760" s="391"/>
      <c r="I760" s="389">
        <f>E760+'2016'!E584+'2017'!E586</f>
        <v>21862.1</v>
      </c>
      <c r="J760" s="389">
        <f>F760+'2016'!F584+'2017'!F586</f>
        <v>13062.1</v>
      </c>
      <c r="K760" s="400">
        <f t="shared" si="74"/>
        <v>59.747691209902079</v>
      </c>
      <c r="L760" s="391"/>
      <c r="M760" s="458"/>
    </row>
    <row r="761" spans="1:13" s="155" customFormat="1" x14ac:dyDescent="0.25">
      <c r="A761" s="492"/>
      <c r="B761" s="394" t="s">
        <v>54</v>
      </c>
      <c r="C761" s="388"/>
      <c r="D761" s="388"/>
      <c r="E761" s="395">
        <f>E762</f>
        <v>18200</v>
      </c>
      <c r="F761" s="395">
        <f>F762</f>
        <v>0</v>
      </c>
      <c r="G761" s="399">
        <f t="shared" si="79"/>
        <v>0</v>
      </c>
      <c r="H761" s="391"/>
      <c r="I761" s="395">
        <f>I762</f>
        <v>45324.1</v>
      </c>
      <c r="J761" s="395">
        <f>J762</f>
        <v>27124.1</v>
      </c>
      <c r="K761" s="399">
        <f t="shared" si="74"/>
        <v>59.844762499420831</v>
      </c>
      <c r="L761" s="391"/>
      <c r="M761" s="458"/>
    </row>
    <row r="762" spans="1:13" s="155" customFormat="1" x14ac:dyDescent="0.25">
      <c r="A762" s="492"/>
      <c r="B762" s="387" t="s">
        <v>13</v>
      </c>
      <c r="C762" s="388"/>
      <c r="D762" s="388"/>
      <c r="E762" s="389">
        <f>E760+E758</f>
        <v>18200</v>
      </c>
      <c r="F762" s="389">
        <f>F760+F758</f>
        <v>0</v>
      </c>
      <c r="G762" s="400">
        <f t="shared" si="79"/>
        <v>0</v>
      </c>
      <c r="H762" s="391"/>
      <c r="I762" s="389">
        <f>I760+I758</f>
        <v>45324.1</v>
      </c>
      <c r="J762" s="389">
        <f>J760+J758</f>
        <v>27124.1</v>
      </c>
      <c r="K762" s="400">
        <f t="shared" si="74"/>
        <v>59.844762499420831</v>
      </c>
      <c r="L762" s="391"/>
      <c r="M762" s="458"/>
    </row>
    <row r="763" spans="1:13" x14ac:dyDescent="0.25">
      <c r="A763" s="661" t="s">
        <v>105</v>
      </c>
      <c r="B763" s="661"/>
      <c r="C763" s="661"/>
      <c r="D763" s="661"/>
      <c r="E763" s="661"/>
      <c r="F763" s="661"/>
      <c r="G763" s="661"/>
      <c r="H763" s="661"/>
      <c r="I763" s="661"/>
      <c r="J763" s="661"/>
      <c r="K763" s="661"/>
      <c r="L763" s="661"/>
      <c r="M763" s="661"/>
    </row>
    <row r="764" spans="1:13" ht="30" x14ac:dyDescent="0.25">
      <c r="A764" s="492">
        <v>241</v>
      </c>
      <c r="B764" s="384" t="s">
        <v>106</v>
      </c>
      <c r="C764" s="262" t="s">
        <v>48</v>
      </c>
      <c r="D764" s="262" t="s">
        <v>16</v>
      </c>
      <c r="E764" s="385">
        <f>E765</f>
        <v>23220</v>
      </c>
      <c r="F764" s="385">
        <f>F765</f>
        <v>23220</v>
      </c>
      <c r="G764" s="397">
        <f t="shared" ref="G764:G767" si="80">F764/E764*100</f>
        <v>100</v>
      </c>
      <c r="H764" s="261">
        <v>100</v>
      </c>
      <c r="I764" s="385">
        <f>I765</f>
        <v>89971.4</v>
      </c>
      <c r="J764" s="385">
        <f>J765</f>
        <v>89971.4</v>
      </c>
      <c r="K764" s="397">
        <f t="shared" si="74"/>
        <v>100</v>
      </c>
      <c r="L764" s="261">
        <v>100</v>
      </c>
      <c r="M764" s="384"/>
    </row>
    <row r="765" spans="1:13" s="155" customFormat="1" x14ac:dyDescent="0.25">
      <c r="A765" s="492"/>
      <c r="B765" s="387" t="s">
        <v>13</v>
      </c>
      <c r="C765" s="388"/>
      <c r="D765" s="388"/>
      <c r="E765" s="389">
        <v>23220</v>
      </c>
      <c r="F765" s="389">
        <v>23220</v>
      </c>
      <c r="G765" s="400">
        <f t="shared" si="80"/>
        <v>100</v>
      </c>
      <c r="H765" s="391"/>
      <c r="I765" s="389">
        <f>E765+'2016'!E589+'2017'!E591+'2018'!E582</f>
        <v>89971.4</v>
      </c>
      <c r="J765" s="389">
        <f>F765+'2016'!F589+'2017'!F591+'2018'!F582</f>
        <v>89971.4</v>
      </c>
      <c r="K765" s="400">
        <f t="shared" si="74"/>
        <v>100</v>
      </c>
      <c r="L765" s="391"/>
      <c r="M765" s="387"/>
    </row>
    <row r="766" spans="1:13" x14ac:dyDescent="0.25">
      <c r="A766" s="492"/>
      <c r="B766" s="394" t="s">
        <v>54</v>
      </c>
      <c r="C766" s="262"/>
      <c r="D766" s="262"/>
      <c r="E766" s="395">
        <f>E767</f>
        <v>23220</v>
      </c>
      <c r="F766" s="395">
        <f>F767</f>
        <v>23220</v>
      </c>
      <c r="G766" s="399">
        <f t="shared" si="80"/>
        <v>100</v>
      </c>
      <c r="H766" s="261"/>
      <c r="I766" s="395">
        <f>I767</f>
        <v>89971.4</v>
      </c>
      <c r="J766" s="395">
        <f>J767</f>
        <v>89971.4</v>
      </c>
      <c r="K766" s="399">
        <f t="shared" si="74"/>
        <v>100</v>
      </c>
      <c r="L766" s="261"/>
      <c r="M766" s="384"/>
    </row>
    <row r="767" spans="1:13" s="155" customFormat="1" x14ac:dyDescent="0.25">
      <c r="A767" s="492"/>
      <c r="B767" s="387" t="s">
        <v>13</v>
      </c>
      <c r="C767" s="388"/>
      <c r="D767" s="388"/>
      <c r="E767" s="389">
        <f>E765</f>
        <v>23220</v>
      </c>
      <c r="F767" s="389">
        <f>F765</f>
        <v>23220</v>
      </c>
      <c r="G767" s="400">
        <f t="shared" si="80"/>
        <v>100</v>
      </c>
      <c r="H767" s="391"/>
      <c r="I767" s="389">
        <f>I765</f>
        <v>89971.4</v>
      </c>
      <c r="J767" s="389">
        <f>J765</f>
        <v>89971.4</v>
      </c>
      <c r="K767" s="400">
        <f t="shared" si="74"/>
        <v>100</v>
      </c>
      <c r="L767" s="391"/>
      <c r="M767" s="387"/>
    </row>
    <row r="768" spans="1:13" x14ac:dyDescent="0.25">
      <c r="A768" s="661" t="s">
        <v>107</v>
      </c>
      <c r="B768" s="661"/>
      <c r="C768" s="661"/>
      <c r="D768" s="661"/>
      <c r="E768" s="661"/>
      <c r="F768" s="661"/>
      <c r="G768" s="661"/>
      <c r="H768" s="661"/>
      <c r="I768" s="661"/>
      <c r="J768" s="661"/>
      <c r="K768" s="661"/>
      <c r="L768" s="661"/>
      <c r="M768" s="661"/>
    </row>
    <row r="769" spans="1:13" ht="45" x14ac:dyDescent="0.25">
      <c r="A769" s="492">
        <v>242</v>
      </c>
      <c r="B769" s="384" t="s">
        <v>108</v>
      </c>
      <c r="C769" s="262" t="s">
        <v>50</v>
      </c>
      <c r="D769" s="262" t="s">
        <v>16</v>
      </c>
      <c r="E769" s="385">
        <f>E770+E771</f>
        <v>9000</v>
      </c>
      <c r="F769" s="385">
        <f>F770+F771</f>
        <v>9000</v>
      </c>
      <c r="G769" s="397">
        <f t="shared" ref="G769:G792" si="81">F769/E769*100</f>
        <v>100</v>
      </c>
      <c r="H769" s="261">
        <v>100</v>
      </c>
      <c r="I769" s="385">
        <f>I770+I771</f>
        <v>31930</v>
      </c>
      <c r="J769" s="385">
        <f>J770+J771</f>
        <v>31897</v>
      </c>
      <c r="K769" s="397">
        <f t="shared" si="74"/>
        <v>99.896648919511435</v>
      </c>
      <c r="L769" s="488">
        <v>100</v>
      </c>
      <c r="M769" s="384"/>
    </row>
    <row r="770" spans="1:13" s="155" customFormat="1" x14ac:dyDescent="0.25">
      <c r="A770" s="492"/>
      <c r="B770" s="387" t="s">
        <v>13</v>
      </c>
      <c r="C770" s="388"/>
      <c r="D770" s="388"/>
      <c r="E770" s="389">
        <v>6500</v>
      </c>
      <c r="F770" s="389">
        <v>6500</v>
      </c>
      <c r="G770" s="400">
        <f t="shared" si="81"/>
        <v>100</v>
      </c>
      <c r="H770" s="391"/>
      <c r="I770" s="389">
        <f>E770+'2016'!E594+'2017'!E596+'2018'!E587</f>
        <v>21930</v>
      </c>
      <c r="J770" s="389">
        <f>F770+'2016'!F594+'2017'!F596+'2018'!F587</f>
        <v>21897</v>
      </c>
      <c r="K770" s="400">
        <f t="shared" si="74"/>
        <v>99.849521203830378</v>
      </c>
      <c r="L770" s="391"/>
      <c r="M770" s="387"/>
    </row>
    <row r="771" spans="1:13" s="155" customFormat="1" ht="22.5" customHeight="1" x14ac:dyDescent="0.25">
      <c r="A771" s="492"/>
      <c r="B771" s="387" t="s">
        <v>139</v>
      </c>
      <c r="C771" s="388"/>
      <c r="D771" s="388"/>
      <c r="E771" s="389">
        <v>2500</v>
      </c>
      <c r="F771" s="389">
        <v>2500</v>
      </c>
      <c r="G771" s="400">
        <f t="shared" si="81"/>
        <v>100</v>
      </c>
      <c r="H771" s="391"/>
      <c r="I771" s="389">
        <f>E771+'2016'!E595+'2017'!E597+'2018'!E588</f>
        <v>10000</v>
      </c>
      <c r="J771" s="389">
        <f>F771+'2016'!F595+'2017'!F597+'2018'!F588</f>
        <v>10000</v>
      </c>
      <c r="K771" s="400">
        <f t="shared" si="74"/>
        <v>100</v>
      </c>
      <c r="L771" s="391"/>
      <c r="M771" s="387"/>
    </row>
    <row r="772" spans="1:13" ht="45" x14ac:dyDescent="0.25">
      <c r="A772" s="492">
        <v>243</v>
      </c>
      <c r="B772" s="384" t="s">
        <v>109</v>
      </c>
      <c r="C772" s="262" t="s">
        <v>50</v>
      </c>
      <c r="D772" s="262" t="s">
        <v>16</v>
      </c>
      <c r="E772" s="385">
        <f>E773+E774</f>
        <v>8400</v>
      </c>
      <c r="F772" s="385">
        <f>F773+F774</f>
        <v>8400</v>
      </c>
      <c r="G772" s="397">
        <f t="shared" si="81"/>
        <v>100</v>
      </c>
      <c r="H772" s="261">
        <v>100</v>
      </c>
      <c r="I772" s="385">
        <f>I773+I774</f>
        <v>30130</v>
      </c>
      <c r="J772" s="385">
        <f>J773+J774</f>
        <v>30130</v>
      </c>
      <c r="K772" s="397">
        <f t="shared" si="74"/>
        <v>100</v>
      </c>
      <c r="L772" s="488">
        <v>100</v>
      </c>
      <c r="M772" s="384"/>
    </row>
    <row r="773" spans="1:13" s="155" customFormat="1" x14ac:dyDescent="0.25">
      <c r="A773" s="492"/>
      <c r="B773" s="387" t="s">
        <v>13</v>
      </c>
      <c r="C773" s="388"/>
      <c r="D773" s="388"/>
      <c r="E773" s="389">
        <v>5900</v>
      </c>
      <c r="F773" s="389">
        <v>5900</v>
      </c>
      <c r="G773" s="400">
        <f t="shared" si="81"/>
        <v>100</v>
      </c>
      <c r="H773" s="391"/>
      <c r="I773" s="389">
        <f>E773+'2016'!E597+'2017'!E599+'2018'!E590</f>
        <v>20130</v>
      </c>
      <c r="J773" s="389">
        <f>F773+'2016'!F597+'2017'!F599+'2018'!F590</f>
        <v>20130</v>
      </c>
      <c r="K773" s="400">
        <f t="shared" si="74"/>
        <v>100</v>
      </c>
      <c r="L773" s="391"/>
      <c r="M773" s="387"/>
    </row>
    <row r="774" spans="1:13" s="155" customFormat="1" ht="30" x14ac:dyDescent="0.25">
      <c r="A774" s="492"/>
      <c r="B774" s="387" t="s">
        <v>139</v>
      </c>
      <c r="C774" s="388"/>
      <c r="D774" s="388"/>
      <c r="E774" s="389">
        <v>2500</v>
      </c>
      <c r="F774" s="389">
        <v>2500</v>
      </c>
      <c r="G774" s="400">
        <f t="shared" si="81"/>
        <v>100</v>
      </c>
      <c r="H774" s="391"/>
      <c r="I774" s="389">
        <f>E774+'2016'!E598+'2017'!E600+'2018'!E591</f>
        <v>10000</v>
      </c>
      <c r="J774" s="389">
        <f>F774+'2016'!F598+'2017'!F600+'2018'!F591</f>
        <v>10000</v>
      </c>
      <c r="K774" s="400">
        <f t="shared" si="74"/>
        <v>100</v>
      </c>
      <c r="L774" s="391"/>
      <c r="M774" s="387"/>
    </row>
    <row r="775" spans="1:13" ht="90" x14ac:dyDescent="0.25">
      <c r="A775" s="492">
        <v>244</v>
      </c>
      <c r="B775" s="384" t="s">
        <v>110</v>
      </c>
      <c r="C775" s="262" t="s">
        <v>50</v>
      </c>
      <c r="D775" s="262" t="s">
        <v>16</v>
      </c>
      <c r="E775" s="385">
        <f>E776+E777</f>
        <v>13500</v>
      </c>
      <c r="F775" s="385">
        <f>F776+F777</f>
        <v>13500</v>
      </c>
      <c r="G775" s="397">
        <f t="shared" si="81"/>
        <v>100</v>
      </c>
      <c r="H775" s="261">
        <v>100</v>
      </c>
      <c r="I775" s="385">
        <f>I776+I777</f>
        <v>47970</v>
      </c>
      <c r="J775" s="385">
        <f>J776+J777</f>
        <v>47970</v>
      </c>
      <c r="K775" s="397">
        <f t="shared" si="74"/>
        <v>100</v>
      </c>
      <c r="L775" s="488">
        <v>100</v>
      </c>
      <c r="M775" s="384"/>
    </row>
    <row r="776" spans="1:13" s="155" customFormat="1" x14ac:dyDescent="0.25">
      <c r="A776" s="492"/>
      <c r="B776" s="387" t="s">
        <v>13</v>
      </c>
      <c r="C776" s="388"/>
      <c r="D776" s="388"/>
      <c r="E776" s="389">
        <v>8500</v>
      </c>
      <c r="F776" s="389">
        <v>8500</v>
      </c>
      <c r="G776" s="400">
        <f t="shared" si="81"/>
        <v>100</v>
      </c>
      <c r="H776" s="391"/>
      <c r="I776" s="389">
        <f>E776+'2016'!E600+'2017'!E602+'2018'!E593</f>
        <v>28970</v>
      </c>
      <c r="J776" s="389">
        <f>F776+'2016'!F600+'2017'!F602+'2018'!F593</f>
        <v>28970</v>
      </c>
      <c r="K776" s="400">
        <f t="shared" si="74"/>
        <v>100</v>
      </c>
      <c r="L776" s="391"/>
      <c r="M776" s="387"/>
    </row>
    <row r="777" spans="1:13" s="155" customFormat="1" ht="22.5" customHeight="1" x14ac:dyDescent="0.25">
      <c r="A777" s="492"/>
      <c r="B777" s="387" t="s">
        <v>139</v>
      </c>
      <c r="C777" s="388"/>
      <c r="D777" s="388"/>
      <c r="E777" s="389">
        <v>5000</v>
      </c>
      <c r="F777" s="389">
        <v>5000</v>
      </c>
      <c r="G777" s="400">
        <f t="shared" si="81"/>
        <v>100</v>
      </c>
      <c r="H777" s="391"/>
      <c r="I777" s="389">
        <f>E777+'2016'!E601+'2017'!E603+'2018'!E594</f>
        <v>19000</v>
      </c>
      <c r="J777" s="389">
        <f>F777+'2016'!F601+'2017'!F603+'2018'!F594</f>
        <v>19000</v>
      </c>
      <c r="K777" s="400">
        <f t="shared" si="74"/>
        <v>100</v>
      </c>
      <c r="L777" s="391"/>
      <c r="M777" s="387"/>
    </row>
    <row r="778" spans="1:13" ht="45" x14ac:dyDescent="0.25">
      <c r="A778" s="492">
        <v>245</v>
      </c>
      <c r="B778" s="384" t="s">
        <v>500</v>
      </c>
      <c r="C778" s="262" t="s">
        <v>50</v>
      </c>
      <c r="D778" s="262" t="s">
        <v>16</v>
      </c>
      <c r="E778" s="385">
        <f>E779</f>
        <v>5700</v>
      </c>
      <c r="F778" s="385">
        <f>F779</f>
        <v>5700</v>
      </c>
      <c r="G778" s="397">
        <f t="shared" si="81"/>
        <v>100</v>
      </c>
      <c r="H778" s="261">
        <v>100</v>
      </c>
      <c r="I778" s="385">
        <f>I779</f>
        <v>18700</v>
      </c>
      <c r="J778" s="385">
        <f>J779</f>
        <v>18700</v>
      </c>
      <c r="K778" s="397">
        <f t="shared" si="74"/>
        <v>100</v>
      </c>
      <c r="L778" s="488">
        <v>100</v>
      </c>
      <c r="M778" s="384"/>
    </row>
    <row r="779" spans="1:13" s="155" customFormat="1" x14ac:dyDescent="0.25">
      <c r="A779" s="492"/>
      <c r="B779" s="387" t="s">
        <v>13</v>
      </c>
      <c r="C779" s="388"/>
      <c r="D779" s="388"/>
      <c r="E779" s="389">
        <v>5700</v>
      </c>
      <c r="F779" s="389">
        <v>5700</v>
      </c>
      <c r="G779" s="400">
        <f t="shared" si="81"/>
        <v>100</v>
      </c>
      <c r="H779" s="391"/>
      <c r="I779" s="389">
        <f>E779+'2016'!E603+'2017'!E605+'2018'!E596</f>
        <v>18700</v>
      </c>
      <c r="J779" s="389">
        <f>F779+'2016'!F603+'2017'!F605+'2018'!F596</f>
        <v>18700</v>
      </c>
      <c r="K779" s="400">
        <f t="shared" si="74"/>
        <v>100</v>
      </c>
      <c r="L779" s="391"/>
      <c r="M779" s="387"/>
    </row>
    <row r="780" spans="1:13" ht="90" x14ac:dyDescent="0.25">
      <c r="A780" s="492">
        <v>246</v>
      </c>
      <c r="B780" s="384" t="s">
        <v>112</v>
      </c>
      <c r="C780" s="262" t="s">
        <v>50</v>
      </c>
      <c r="D780" s="262" t="s">
        <v>16</v>
      </c>
      <c r="E780" s="385">
        <f>E781+E782</f>
        <v>12000</v>
      </c>
      <c r="F780" s="385">
        <f>F781+F782</f>
        <v>12000</v>
      </c>
      <c r="G780" s="397">
        <f t="shared" si="81"/>
        <v>100</v>
      </c>
      <c r="H780" s="261">
        <v>100</v>
      </c>
      <c r="I780" s="385">
        <f>I781+I782</f>
        <v>42840</v>
      </c>
      <c r="J780" s="385">
        <f>J781+J782</f>
        <v>42840</v>
      </c>
      <c r="K780" s="397">
        <f t="shared" si="74"/>
        <v>100</v>
      </c>
      <c r="L780" s="488">
        <v>100</v>
      </c>
      <c r="M780" s="384"/>
    </row>
    <row r="781" spans="1:13" s="155" customFormat="1" x14ac:dyDescent="0.25">
      <c r="A781" s="492"/>
      <c r="B781" s="387" t="s">
        <v>13</v>
      </c>
      <c r="C781" s="388"/>
      <c r="D781" s="388"/>
      <c r="E781" s="389">
        <v>7000</v>
      </c>
      <c r="F781" s="389">
        <v>7000</v>
      </c>
      <c r="G781" s="400">
        <f t="shared" si="81"/>
        <v>100</v>
      </c>
      <c r="H781" s="391"/>
      <c r="I781" s="389">
        <f>E781+'2016'!E605+'2017'!E607+'2018'!E598</f>
        <v>23840</v>
      </c>
      <c r="J781" s="389">
        <f>F781+'2016'!F605+'2017'!F607+'2018'!F598</f>
        <v>23840</v>
      </c>
      <c r="K781" s="400">
        <f t="shared" si="74"/>
        <v>100</v>
      </c>
      <c r="L781" s="391"/>
      <c r="M781" s="387"/>
    </row>
    <row r="782" spans="1:13" s="155" customFormat="1" ht="20.25" customHeight="1" x14ac:dyDescent="0.25">
      <c r="A782" s="492"/>
      <c r="B782" s="387" t="s">
        <v>139</v>
      </c>
      <c r="C782" s="388"/>
      <c r="D782" s="388"/>
      <c r="E782" s="389">
        <v>5000</v>
      </c>
      <c r="F782" s="389">
        <v>5000</v>
      </c>
      <c r="G782" s="400">
        <f t="shared" si="81"/>
        <v>100</v>
      </c>
      <c r="H782" s="391"/>
      <c r="I782" s="389">
        <f>E782+'2016'!E606+'2017'!E608+'2018'!E599</f>
        <v>19000</v>
      </c>
      <c r="J782" s="389">
        <f>F782+'2016'!F606+'2017'!F608+'2018'!F599</f>
        <v>19000</v>
      </c>
      <c r="K782" s="400">
        <f t="shared" si="74"/>
        <v>100</v>
      </c>
      <c r="L782" s="391"/>
      <c r="M782" s="387"/>
    </row>
    <row r="783" spans="1:13" ht="90" x14ac:dyDescent="0.25">
      <c r="A783" s="492">
        <v>247</v>
      </c>
      <c r="B783" s="384" t="s">
        <v>113</v>
      </c>
      <c r="C783" s="262" t="s">
        <v>50</v>
      </c>
      <c r="D783" s="262" t="s">
        <v>16</v>
      </c>
      <c r="E783" s="385">
        <f>E784</f>
        <v>9200</v>
      </c>
      <c r="F783" s="385">
        <f>F784</f>
        <v>9200</v>
      </c>
      <c r="G783" s="397">
        <f t="shared" si="81"/>
        <v>100</v>
      </c>
      <c r="H783" s="261">
        <v>100</v>
      </c>
      <c r="I783" s="385">
        <f>I784</f>
        <v>30560</v>
      </c>
      <c r="J783" s="385">
        <f>J784</f>
        <v>30560</v>
      </c>
      <c r="K783" s="397">
        <f t="shared" si="74"/>
        <v>100</v>
      </c>
      <c r="L783" s="488">
        <v>100</v>
      </c>
      <c r="M783" s="384"/>
    </row>
    <row r="784" spans="1:13" s="155" customFormat="1" x14ac:dyDescent="0.25">
      <c r="A784" s="492"/>
      <c r="B784" s="387" t="s">
        <v>13</v>
      </c>
      <c r="C784" s="388"/>
      <c r="D784" s="388"/>
      <c r="E784" s="389">
        <v>9200</v>
      </c>
      <c r="F784" s="389">
        <v>9200</v>
      </c>
      <c r="G784" s="400">
        <f t="shared" si="81"/>
        <v>100</v>
      </c>
      <c r="H784" s="391"/>
      <c r="I784" s="389">
        <f>E784+'2016'!E608+'2017'!E610+'2018'!E601</f>
        <v>30560</v>
      </c>
      <c r="J784" s="389">
        <f>F784+'2016'!F608+'2017'!F610+'2018'!F601</f>
        <v>30560</v>
      </c>
      <c r="K784" s="400">
        <f t="shared" si="74"/>
        <v>100</v>
      </c>
      <c r="L784" s="391"/>
      <c r="M784" s="387"/>
    </row>
    <row r="785" spans="1:13" s="155" customFormat="1" ht="60" x14ac:dyDescent="0.25">
      <c r="A785" s="492">
        <v>248</v>
      </c>
      <c r="B785" s="384" t="s">
        <v>501</v>
      </c>
      <c r="C785" s="262" t="s">
        <v>50</v>
      </c>
      <c r="D785" s="262">
        <v>2018</v>
      </c>
      <c r="E785" s="385"/>
      <c r="F785" s="385"/>
      <c r="G785" s="400"/>
      <c r="H785" s="261"/>
      <c r="I785" s="385">
        <f>I786</f>
        <v>11500</v>
      </c>
      <c r="J785" s="385">
        <f>J786</f>
        <v>11500</v>
      </c>
      <c r="K785" s="397">
        <f t="shared" si="74"/>
        <v>100</v>
      </c>
      <c r="L785" s="261">
        <v>100</v>
      </c>
      <c r="M785" s="387"/>
    </row>
    <row r="786" spans="1:13" s="155" customFormat="1" ht="20.25" customHeight="1" x14ac:dyDescent="0.25">
      <c r="A786" s="492"/>
      <c r="B786" s="387" t="s">
        <v>139</v>
      </c>
      <c r="C786" s="388"/>
      <c r="D786" s="388"/>
      <c r="E786" s="389"/>
      <c r="F786" s="389"/>
      <c r="G786" s="400"/>
      <c r="H786" s="391"/>
      <c r="I786" s="389">
        <f>'2018'!E603</f>
        <v>11500</v>
      </c>
      <c r="J786" s="389">
        <f>'2018'!F603</f>
        <v>11500</v>
      </c>
      <c r="K786" s="400">
        <f t="shared" si="74"/>
        <v>100</v>
      </c>
      <c r="L786" s="391"/>
      <c r="M786" s="387"/>
    </row>
    <row r="787" spans="1:13" s="155" customFormat="1" ht="30" x14ac:dyDescent="0.25">
      <c r="A787" s="492">
        <v>249</v>
      </c>
      <c r="B787" s="384" t="s">
        <v>301</v>
      </c>
      <c r="C787" s="262" t="s">
        <v>50</v>
      </c>
      <c r="D787" s="262" t="s">
        <v>526</v>
      </c>
      <c r="E787" s="385">
        <f>E788+E789</f>
        <v>5000</v>
      </c>
      <c r="F787" s="385">
        <f>F788+F789</f>
        <v>5000</v>
      </c>
      <c r="G787" s="397">
        <f t="shared" si="81"/>
        <v>100</v>
      </c>
      <c r="H787" s="261">
        <v>100</v>
      </c>
      <c r="I787" s="385">
        <f>I788+I789</f>
        <v>15000</v>
      </c>
      <c r="J787" s="385">
        <f>J788+J789</f>
        <v>15000</v>
      </c>
      <c r="K787" s="397">
        <f t="shared" si="74"/>
        <v>100</v>
      </c>
      <c r="L787" s="488">
        <v>100</v>
      </c>
      <c r="M787" s="387"/>
    </row>
    <row r="788" spans="1:13" s="155" customFormat="1" x14ac:dyDescent="0.25">
      <c r="A788" s="492"/>
      <c r="B788" s="387" t="s">
        <v>13</v>
      </c>
      <c r="C788" s="467"/>
      <c r="D788" s="467"/>
      <c r="E788" s="389">
        <v>5000</v>
      </c>
      <c r="F788" s="389">
        <v>5000</v>
      </c>
      <c r="G788" s="397">
        <f t="shared" si="81"/>
        <v>100</v>
      </c>
      <c r="H788" s="468"/>
      <c r="I788" s="389">
        <v>5000</v>
      </c>
      <c r="J788" s="389">
        <v>5000</v>
      </c>
      <c r="K788" s="400">
        <f t="shared" si="74"/>
        <v>100</v>
      </c>
      <c r="L788" s="468"/>
      <c r="M788" s="387"/>
    </row>
    <row r="789" spans="1:13" s="155" customFormat="1" ht="22.5" customHeight="1" x14ac:dyDescent="0.25">
      <c r="A789" s="492"/>
      <c r="B789" s="387" t="s">
        <v>139</v>
      </c>
      <c r="C789" s="388"/>
      <c r="D789" s="388"/>
      <c r="E789" s="389"/>
      <c r="F789" s="389"/>
      <c r="G789" s="400"/>
      <c r="H789" s="391"/>
      <c r="I789" s="389">
        <f>E789+'2017'!E612+'2018'!E605</f>
        <v>10000</v>
      </c>
      <c r="J789" s="389">
        <f>F789+'2017'!F612+'2018'!F605</f>
        <v>10000</v>
      </c>
      <c r="K789" s="400">
        <f t="shared" si="74"/>
        <v>100</v>
      </c>
      <c r="L789" s="391"/>
      <c r="M789" s="387"/>
    </row>
    <row r="790" spans="1:13" x14ac:dyDescent="0.25">
      <c r="A790" s="492"/>
      <c r="B790" s="394" t="s">
        <v>54</v>
      </c>
      <c r="C790" s="262"/>
      <c r="D790" s="262"/>
      <c r="E790" s="395">
        <f>E791+E792</f>
        <v>62800</v>
      </c>
      <c r="F790" s="395">
        <f>F791+F792</f>
        <v>62800</v>
      </c>
      <c r="G790" s="399">
        <f t="shared" si="81"/>
        <v>100</v>
      </c>
      <c r="H790" s="261"/>
      <c r="I790" s="395">
        <f>I791+I792</f>
        <v>228630</v>
      </c>
      <c r="J790" s="395">
        <f>J791+J792</f>
        <v>228597</v>
      </c>
      <c r="K790" s="399">
        <f t="shared" si="74"/>
        <v>99.985566198661587</v>
      </c>
      <c r="L790" s="261"/>
      <c r="M790" s="384"/>
    </row>
    <row r="791" spans="1:13" s="155" customFormat="1" x14ac:dyDescent="0.25">
      <c r="A791" s="492"/>
      <c r="B791" s="387" t="s">
        <v>13</v>
      </c>
      <c r="C791" s="388"/>
      <c r="D791" s="388"/>
      <c r="E791" s="389">
        <f>E770+E773+E776+E779+E781+E784+E788</f>
        <v>47800</v>
      </c>
      <c r="F791" s="389">
        <f>F770+F773+F776+F779+F781+F784+F788</f>
        <v>47800</v>
      </c>
      <c r="G791" s="400">
        <f t="shared" si="81"/>
        <v>100</v>
      </c>
      <c r="H791" s="391"/>
      <c r="I791" s="389">
        <f>I770+I773+I776+I779+I781+I784+I788</f>
        <v>149130</v>
      </c>
      <c r="J791" s="389">
        <f>J770+J773+J776+J779+J781+J784+J788</f>
        <v>149097</v>
      </c>
      <c r="K791" s="400">
        <f t="shared" si="74"/>
        <v>99.977871655602485</v>
      </c>
      <c r="L791" s="391"/>
      <c r="M791" s="387"/>
    </row>
    <row r="792" spans="1:13" s="155" customFormat="1" ht="30" x14ac:dyDescent="0.25">
      <c r="A792" s="492"/>
      <c r="B792" s="387" t="s">
        <v>139</v>
      </c>
      <c r="C792" s="388"/>
      <c r="D792" s="388"/>
      <c r="E792" s="389">
        <f>E771+E774+E777+E782+E786+E789</f>
        <v>15000</v>
      </c>
      <c r="F792" s="389">
        <f>F771+F774+F777+F782+F786+F789</f>
        <v>15000</v>
      </c>
      <c r="G792" s="400">
        <f t="shared" si="81"/>
        <v>100</v>
      </c>
      <c r="H792" s="391"/>
      <c r="I792" s="389">
        <f>I771+I774+I777+I782+I786+I789</f>
        <v>79500</v>
      </c>
      <c r="J792" s="389">
        <f>J771+J774+J777+J782+J786+J789</f>
        <v>79500</v>
      </c>
      <c r="K792" s="400">
        <f t="shared" ref="K792" si="82">J792/I792*100</f>
        <v>100</v>
      </c>
      <c r="L792" s="391"/>
      <c r="M792" s="387"/>
    </row>
    <row r="793" spans="1:13" x14ac:dyDescent="0.25">
      <c r="A793" s="661" t="s">
        <v>114</v>
      </c>
      <c r="B793" s="661"/>
      <c r="C793" s="661"/>
      <c r="D793" s="661"/>
      <c r="E793" s="661"/>
      <c r="F793" s="661"/>
      <c r="G793" s="661"/>
      <c r="H793" s="661"/>
      <c r="I793" s="661"/>
      <c r="J793" s="661"/>
      <c r="K793" s="661"/>
      <c r="L793" s="661"/>
      <c r="M793" s="661"/>
    </row>
    <row r="794" spans="1:13" ht="45" x14ac:dyDescent="0.25">
      <c r="A794" s="492">
        <v>250</v>
      </c>
      <c r="B794" s="384" t="s">
        <v>115</v>
      </c>
      <c r="C794" s="262" t="s">
        <v>50</v>
      </c>
      <c r="D794" s="262" t="s">
        <v>16</v>
      </c>
      <c r="E794" s="385">
        <f>E795</f>
        <v>3000</v>
      </c>
      <c r="F794" s="385">
        <f>F795</f>
        <v>3000</v>
      </c>
      <c r="G794" s="397">
        <f>F794/E794*100</f>
        <v>100</v>
      </c>
      <c r="H794" s="261">
        <v>100</v>
      </c>
      <c r="I794" s="385">
        <f>I795</f>
        <v>10160</v>
      </c>
      <c r="J794" s="385">
        <f>J795</f>
        <v>10160</v>
      </c>
      <c r="K794" s="397">
        <f t="shared" ref="K794:K839" si="83">J794/I794*100</f>
        <v>100</v>
      </c>
      <c r="L794" s="488">
        <v>100</v>
      </c>
      <c r="M794" s="393"/>
    </row>
    <row r="795" spans="1:13" s="155" customFormat="1" x14ac:dyDescent="0.25">
      <c r="A795" s="492"/>
      <c r="B795" s="387" t="s">
        <v>13</v>
      </c>
      <c r="C795" s="388"/>
      <c r="D795" s="388"/>
      <c r="E795" s="389">
        <v>3000</v>
      </c>
      <c r="F795" s="389">
        <v>3000</v>
      </c>
      <c r="G795" s="400">
        <f t="shared" ref="G795:G811" si="84">F795/E795*100</f>
        <v>100</v>
      </c>
      <c r="H795" s="391"/>
      <c r="I795" s="389">
        <f>E795+'2016'!E615+'2017'!E619+'2018'!E612</f>
        <v>10160</v>
      </c>
      <c r="J795" s="389">
        <f>F795+'2016'!F615+'2017'!F619+'2018'!F612</f>
        <v>10160</v>
      </c>
      <c r="K795" s="400">
        <f t="shared" si="83"/>
        <v>100</v>
      </c>
      <c r="L795" s="391"/>
      <c r="M795" s="459"/>
    </row>
    <row r="796" spans="1:13" ht="45" x14ac:dyDescent="0.25">
      <c r="A796" s="492">
        <v>251</v>
      </c>
      <c r="B796" s="384" t="s">
        <v>116</v>
      </c>
      <c r="C796" s="262" t="s">
        <v>50</v>
      </c>
      <c r="D796" s="262" t="s">
        <v>16</v>
      </c>
      <c r="E796" s="385">
        <f>E797</f>
        <v>3000</v>
      </c>
      <c r="F796" s="385">
        <f>F797</f>
        <v>3000</v>
      </c>
      <c r="G796" s="397">
        <f t="shared" si="84"/>
        <v>100</v>
      </c>
      <c r="H796" s="261">
        <v>100</v>
      </c>
      <c r="I796" s="385">
        <f>I797</f>
        <v>10160</v>
      </c>
      <c r="J796" s="385">
        <f>J797</f>
        <v>10160</v>
      </c>
      <c r="K796" s="397">
        <f t="shared" si="83"/>
        <v>100</v>
      </c>
      <c r="L796" s="488">
        <v>100</v>
      </c>
      <c r="M796" s="393"/>
    </row>
    <row r="797" spans="1:13" s="155" customFormat="1" x14ac:dyDescent="0.25">
      <c r="A797" s="492"/>
      <c r="B797" s="387" t="s">
        <v>13</v>
      </c>
      <c r="C797" s="388"/>
      <c r="D797" s="388"/>
      <c r="E797" s="389">
        <v>3000</v>
      </c>
      <c r="F797" s="389">
        <v>3000</v>
      </c>
      <c r="G797" s="400">
        <f t="shared" si="84"/>
        <v>100</v>
      </c>
      <c r="H797" s="391"/>
      <c r="I797" s="389">
        <f>E797+'2016'!E617+'2017'!E621+'2018'!E614</f>
        <v>10160</v>
      </c>
      <c r="J797" s="389">
        <f>F797+'2016'!F617+'2017'!F621+'2018'!F614</f>
        <v>10160</v>
      </c>
      <c r="K797" s="400">
        <f t="shared" si="83"/>
        <v>100</v>
      </c>
      <c r="L797" s="391"/>
      <c r="M797" s="459"/>
    </row>
    <row r="798" spans="1:13" ht="60" x14ac:dyDescent="0.25">
      <c r="A798" s="492">
        <v>252</v>
      </c>
      <c r="B798" s="384" t="s">
        <v>117</v>
      </c>
      <c r="C798" s="262" t="s">
        <v>50</v>
      </c>
      <c r="D798" s="262" t="s">
        <v>16</v>
      </c>
      <c r="E798" s="385">
        <f>E799</f>
        <v>7000</v>
      </c>
      <c r="F798" s="385">
        <f>F799</f>
        <v>7000</v>
      </c>
      <c r="G798" s="397">
        <f t="shared" si="84"/>
        <v>100</v>
      </c>
      <c r="H798" s="261">
        <v>100</v>
      </c>
      <c r="I798" s="385">
        <f>I799</f>
        <v>24040</v>
      </c>
      <c r="J798" s="385">
        <f>J799</f>
        <v>24040</v>
      </c>
      <c r="K798" s="397">
        <f t="shared" si="83"/>
        <v>100</v>
      </c>
      <c r="L798" s="488">
        <v>100</v>
      </c>
      <c r="M798" s="393"/>
    </row>
    <row r="799" spans="1:13" s="155" customFormat="1" x14ac:dyDescent="0.25">
      <c r="A799" s="492"/>
      <c r="B799" s="387" t="s">
        <v>13</v>
      </c>
      <c r="C799" s="388"/>
      <c r="D799" s="388"/>
      <c r="E799" s="389">
        <v>7000</v>
      </c>
      <c r="F799" s="389">
        <v>7000</v>
      </c>
      <c r="G799" s="400">
        <f t="shared" si="84"/>
        <v>100</v>
      </c>
      <c r="H799" s="391"/>
      <c r="I799" s="389">
        <f>E799+'2016'!E619+'2017'!E623+'2018'!E616</f>
        <v>24040</v>
      </c>
      <c r="J799" s="389">
        <f>F799+'2016'!F619+'2017'!F623+'2018'!F616</f>
        <v>24040</v>
      </c>
      <c r="K799" s="400">
        <f t="shared" si="83"/>
        <v>100</v>
      </c>
      <c r="L799" s="391"/>
      <c r="M799" s="459"/>
    </row>
    <row r="800" spans="1:13" ht="75" x14ac:dyDescent="0.25">
      <c r="A800" s="492">
        <v>253</v>
      </c>
      <c r="B800" s="384" t="s">
        <v>118</v>
      </c>
      <c r="C800" s="262" t="s">
        <v>50</v>
      </c>
      <c r="D800" s="262" t="s">
        <v>16</v>
      </c>
      <c r="E800" s="385">
        <f>E801</f>
        <v>3700</v>
      </c>
      <c r="F800" s="385">
        <f>F801</f>
        <v>3700</v>
      </c>
      <c r="G800" s="397">
        <f t="shared" si="84"/>
        <v>100</v>
      </c>
      <c r="H800" s="261">
        <v>100</v>
      </c>
      <c r="I800" s="385">
        <f>I801</f>
        <v>12730</v>
      </c>
      <c r="J800" s="385">
        <f>J801</f>
        <v>12730</v>
      </c>
      <c r="K800" s="397">
        <f t="shared" si="83"/>
        <v>100</v>
      </c>
      <c r="L800" s="488">
        <v>100</v>
      </c>
      <c r="M800" s="393"/>
    </row>
    <row r="801" spans="1:13" s="155" customFormat="1" x14ac:dyDescent="0.25">
      <c r="A801" s="492"/>
      <c r="B801" s="387" t="s">
        <v>13</v>
      </c>
      <c r="C801" s="388"/>
      <c r="D801" s="388"/>
      <c r="E801" s="389">
        <v>3700</v>
      </c>
      <c r="F801" s="389">
        <v>3700</v>
      </c>
      <c r="G801" s="400">
        <f t="shared" si="84"/>
        <v>100</v>
      </c>
      <c r="H801" s="391"/>
      <c r="I801" s="389">
        <f>E801+'2016'!E621+'2017'!E625+'2018'!E618</f>
        <v>12730</v>
      </c>
      <c r="J801" s="389">
        <f>F801+'2016'!F621+'2017'!F625+'2018'!F618</f>
        <v>12730</v>
      </c>
      <c r="K801" s="400">
        <f t="shared" si="83"/>
        <v>100</v>
      </c>
      <c r="L801" s="391"/>
      <c r="M801" s="459"/>
    </row>
    <row r="802" spans="1:13" ht="45" x14ac:dyDescent="0.25">
      <c r="A802" s="492">
        <v>254</v>
      </c>
      <c r="B802" s="384" t="s">
        <v>119</v>
      </c>
      <c r="C802" s="262" t="s">
        <v>50</v>
      </c>
      <c r="D802" s="262" t="s">
        <v>16</v>
      </c>
      <c r="E802" s="385">
        <f>E803</f>
        <v>3700</v>
      </c>
      <c r="F802" s="385">
        <f>F803</f>
        <v>3700</v>
      </c>
      <c r="G802" s="397">
        <f t="shared" si="84"/>
        <v>100</v>
      </c>
      <c r="H802" s="261">
        <v>100</v>
      </c>
      <c r="I802" s="385">
        <f>I803</f>
        <v>12730</v>
      </c>
      <c r="J802" s="385">
        <f>J803</f>
        <v>12730</v>
      </c>
      <c r="K802" s="397">
        <f t="shared" si="83"/>
        <v>100</v>
      </c>
      <c r="L802" s="488">
        <v>100</v>
      </c>
      <c r="M802" s="393"/>
    </row>
    <row r="803" spans="1:13" s="155" customFormat="1" x14ac:dyDescent="0.25">
      <c r="A803" s="492"/>
      <c r="B803" s="387" t="s">
        <v>13</v>
      </c>
      <c r="C803" s="388"/>
      <c r="D803" s="388"/>
      <c r="E803" s="389">
        <v>3700</v>
      </c>
      <c r="F803" s="389">
        <v>3700</v>
      </c>
      <c r="G803" s="400">
        <f t="shared" si="84"/>
        <v>100</v>
      </c>
      <c r="H803" s="391"/>
      <c r="I803" s="389">
        <f>E803+'2016'!E623+'2017'!E627+'2018'!E620</f>
        <v>12730</v>
      </c>
      <c r="J803" s="389">
        <f>F803+'2016'!F623+'2017'!F627+'2018'!F620</f>
        <v>12730</v>
      </c>
      <c r="K803" s="400">
        <f t="shared" si="83"/>
        <v>100</v>
      </c>
      <c r="L803" s="391"/>
      <c r="M803" s="459"/>
    </row>
    <row r="804" spans="1:13" s="155" customFormat="1" ht="60" x14ac:dyDescent="0.25">
      <c r="A804" s="492">
        <v>255</v>
      </c>
      <c r="B804" s="384" t="s">
        <v>502</v>
      </c>
      <c r="C804" s="262" t="s">
        <v>50</v>
      </c>
      <c r="D804" s="262" t="s">
        <v>445</v>
      </c>
      <c r="E804" s="385">
        <f>E805</f>
        <v>2700</v>
      </c>
      <c r="F804" s="385">
        <f>F805</f>
        <v>2700</v>
      </c>
      <c r="G804" s="397">
        <f t="shared" si="84"/>
        <v>100</v>
      </c>
      <c r="H804" s="261">
        <v>100</v>
      </c>
      <c r="I804" s="385">
        <f>I805</f>
        <v>4720</v>
      </c>
      <c r="J804" s="385">
        <f>J805</f>
        <v>4720</v>
      </c>
      <c r="K804" s="397">
        <f t="shared" si="83"/>
        <v>100</v>
      </c>
      <c r="L804" s="488">
        <v>100</v>
      </c>
      <c r="M804" s="459"/>
    </row>
    <row r="805" spans="1:13" s="155" customFormat="1" x14ac:dyDescent="0.25">
      <c r="A805" s="492"/>
      <c r="B805" s="387" t="s">
        <v>13</v>
      </c>
      <c r="C805" s="388"/>
      <c r="D805" s="388"/>
      <c r="E805" s="389">
        <v>2700</v>
      </c>
      <c r="F805" s="389">
        <v>2700</v>
      </c>
      <c r="G805" s="400">
        <f t="shared" si="84"/>
        <v>100</v>
      </c>
      <c r="H805" s="391"/>
      <c r="I805" s="389">
        <f>E805+'2018'!E622</f>
        <v>4720</v>
      </c>
      <c r="J805" s="389">
        <f>F805+'2018'!F622</f>
        <v>4720</v>
      </c>
      <c r="K805" s="400">
        <f t="shared" si="83"/>
        <v>100</v>
      </c>
      <c r="L805" s="391"/>
      <c r="M805" s="459"/>
    </row>
    <row r="806" spans="1:13" ht="63.75" customHeight="1" x14ac:dyDescent="0.25">
      <c r="A806" s="492">
        <v>256</v>
      </c>
      <c r="B806" s="384" t="s">
        <v>120</v>
      </c>
      <c r="C806" s="262" t="s">
        <v>50</v>
      </c>
      <c r="D806" s="262" t="s">
        <v>16</v>
      </c>
      <c r="E806" s="385">
        <f>E807</f>
        <v>3000</v>
      </c>
      <c r="F806" s="385">
        <f>F807</f>
        <v>3000</v>
      </c>
      <c r="G806" s="397">
        <f t="shared" si="84"/>
        <v>100</v>
      </c>
      <c r="H806" s="261">
        <v>100</v>
      </c>
      <c r="I806" s="385">
        <f>I807</f>
        <v>10160</v>
      </c>
      <c r="J806" s="385">
        <f>J807</f>
        <v>10160</v>
      </c>
      <c r="K806" s="397">
        <f t="shared" si="83"/>
        <v>100</v>
      </c>
      <c r="L806" s="488">
        <v>100</v>
      </c>
      <c r="M806" s="393"/>
    </row>
    <row r="807" spans="1:13" s="155" customFormat="1" x14ac:dyDescent="0.25">
      <c r="A807" s="492"/>
      <c r="B807" s="387" t="s">
        <v>13</v>
      </c>
      <c r="C807" s="388"/>
      <c r="D807" s="388"/>
      <c r="E807" s="389">
        <v>3000</v>
      </c>
      <c r="F807" s="389">
        <v>3000</v>
      </c>
      <c r="G807" s="400">
        <f t="shared" si="84"/>
        <v>100</v>
      </c>
      <c r="H807" s="391"/>
      <c r="I807" s="389">
        <f>E807+'2016'!E625+'2017'!E629+'2018'!E624</f>
        <v>10160</v>
      </c>
      <c r="J807" s="389">
        <f>F807+'2016'!F625+'2017'!F629+'2018'!F624</f>
        <v>10160</v>
      </c>
      <c r="K807" s="400">
        <f t="shared" si="83"/>
        <v>100</v>
      </c>
      <c r="L807" s="391"/>
      <c r="M807" s="459"/>
    </row>
    <row r="808" spans="1:13" s="155" customFormat="1" ht="30" customHeight="1" x14ac:dyDescent="0.25">
      <c r="A808" s="492">
        <v>257</v>
      </c>
      <c r="B808" s="384" t="s">
        <v>302</v>
      </c>
      <c r="C808" s="262" t="s">
        <v>50</v>
      </c>
      <c r="D808" s="262" t="s">
        <v>290</v>
      </c>
      <c r="E808" s="385"/>
      <c r="F808" s="385"/>
      <c r="G808" s="397"/>
      <c r="H808" s="261"/>
      <c r="I808" s="385">
        <f>I809</f>
        <v>9050</v>
      </c>
      <c r="J808" s="385">
        <f>J809</f>
        <v>9050</v>
      </c>
      <c r="K808" s="397">
        <f t="shared" si="83"/>
        <v>100</v>
      </c>
      <c r="L808" s="261">
        <v>100</v>
      </c>
      <c r="M808" s="459"/>
    </row>
    <row r="809" spans="1:13" s="155" customFormat="1" x14ac:dyDescent="0.25">
      <c r="A809" s="492"/>
      <c r="B809" s="387" t="s">
        <v>13</v>
      </c>
      <c r="C809" s="388"/>
      <c r="D809" s="388"/>
      <c r="E809" s="389"/>
      <c r="F809" s="389"/>
      <c r="G809" s="400"/>
      <c r="H809" s="391"/>
      <c r="I809" s="389">
        <f>'2017'!E631+'2018'!E626</f>
        <v>9050</v>
      </c>
      <c r="J809" s="389">
        <f>'2017'!F631+'2018'!F626</f>
        <v>9050</v>
      </c>
      <c r="K809" s="400">
        <f t="shared" si="83"/>
        <v>100</v>
      </c>
      <c r="L809" s="391"/>
      <c r="M809" s="459"/>
    </row>
    <row r="810" spans="1:13" x14ac:dyDescent="0.25">
      <c r="A810" s="492"/>
      <c r="B810" s="394" t="s">
        <v>54</v>
      </c>
      <c r="C810" s="262"/>
      <c r="D810" s="262"/>
      <c r="E810" s="395">
        <f>E811</f>
        <v>26100</v>
      </c>
      <c r="F810" s="395">
        <f>F811</f>
        <v>26100</v>
      </c>
      <c r="G810" s="399">
        <f t="shared" si="84"/>
        <v>100</v>
      </c>
      <c r="H810" s="261"/>
      <c r="I810" s="395">
        <f>I811</f>
        <v>93750</v>
      </c>
      <c r="J810" s="395">
        <f>J811</f>
        <v>93750</v>
      </c>
      <c r="K810" s="399">
        <f t="shared" si="83"/>
        <v>100</v>
      </c>
      <c r="L810" s="261"/>
      <c r="M810" s="393"/>
    </row>
    <row r="811" spans="1:13" s="155" customFormat="1" x14ac:dyDescent="0.25">
      <c r="A811" s="492"/>
      <c r="B811" s="387" t="s">
        <v>13</v>
      </c>
      <c r="C811" s="388"/>
      <c r="D811" s="388"/>
      <c r="E811" s="389">
        <f>E795+E797+E799+E801+E803+E805+E807+E809</f>
        <v>26100</v>
      </c>
      <c r="F811" s="389">
        <f>F795+F797+F799+F801+F803+F805+F807+F809</f>
        <v>26100</v>
      </c>
      <c r="G811" s="400">
        <f t="shared" si="84"/>
        <v>100</v>
      </c>
      <c r="H811" s="391"/>
      <c r="I811" s="389">
        <f>I795+I797+I799+I801+I803+I805+I807+I809</f>
        <v>93750</v>
      </c>
      <c r="J811" s="389">
        <f>J795+J797+J799+J801+J803+J805+J807+J809</f>
        <v>93750</v>
      </c>
      <c r="K811" s="400">
        <f t="shared" si="83"/>
        <v>100</v>
      </c>
      <c r="L811" s="391"/>
      <c r="M811" s="459"/>
    </row>
    <row r="812" spans="1:13" x14ac:dyDescent="0.25">
      <c r="A812" s="661" t="s">
        <v>121</v>
      </c>
      <c r="B812" s="661"/>
      <c r="C812" s="661"/>
      <c r="D812" s="661"/>
      <c r="E812" s="661"/>
      <c r="F812" s="661"/>
      <c r="G812" s="661"/>
      <c r="H812" s="661"/>
      <c r="I812" s="661"/>
      <c r="J812" s="661"/>
      <c r="K812" s="661"/>
      <c r="L812" s="661"/>
      <c r="M812" s="661"/>
    </row>
    <row r="813" spans="1:13" ht="180" x14ac:dyDescent="0.25">
      <c r="A813" s="492">
        <v>258</v>
      </c>
      <c r="B813" s="384" t="s">
        <v>122</v>
      </c>
      <c r="C813" s="262" t="s">
        <v>50</v>
      </c>
      <c r="D813" s="262" t="s">
        <v>16</v>
      </c>
      <c r="E813" s="385">
        <f>E814</f>
        <v>18200</v>
      </c>
      <c r="F813" s="385">
        <f>F814</f>
        <v>18200</v>
      </c>
      <c r="G813" s="397">
        <f>F813/E813*100</f>
        <v>100</v>
      </c>
      <c r="H813" s="261">
        <v>100</v>
      </c>
      <c r="I813" s="385">
        <f>I814</f>
        <v>63200</v>
      </c>
      <c r="J813" s="385">
        <f>J814</f>
        <v>63200</v>
      </c>
      <c r="K813" s="397">
        <f t="shared" si="83"/>
        <v>100</v>
      </c>
      <c r="L813" s="488">
        <v>100</v>
      </c>
      <c r="M813" s="393"/>
    </row>
    <row r="814" spans="1:13" s="155" customFormat="1" x14ac:dyDescent="0.25">
      <c r="A814" s="492"/>
      <c r="B814" s="387" t="s">
        <v>13</v>
      </c>
      <c r="C814" s="388"/>
      <c r="D814" s="388"/>
      <c r="E814" s="389">
        <v>18200</v>
      </c>
      <c r="F814" s="389">
        <v>18200</v>
      </c>
      <c r="G814" s="400">
        <f>F814/E814*100</f>
        <v>100</v>
      </c>
      <c r="H814" s="410"/>
      <c r="I814" s="389">
        <f>E814+'2016'!E630+'2017'!E636+'2018'!E631</f>
        <v>63200</v>
      </c>
      <c r="J814" s="389">
        <f>F814+'2016'!F630+'2017'!F636+'2018'!F631</f>
        <v>63200</v>
      </c>
      <c r="K814" s="400">
        <f t="shared" si="83"/>
        <v>100</v>
      </c>
      <c r="L814" s="410"/>
      <c r="M814" s="459"/>
    </row>
    <row r="815" spans="1:13" x14ac:dyDescent="0.25">
      <c r="A815" s="492"/>
      <c r="B815" s="394" t="s">
        <v>54</v>
      </c>
      <c r="C815" s="262"/>
      <c r="D815" s="262"/>
      <c r="E815" s="395">
        <f>E816</f>
        <v>18200</v>
      </c>
      <c r="F815" s="395">
        <f>F816</f>
        <v>18200</v>
      </c>
      <c r="G815" s="399">
        <f t="shared" ref="G815:G816" si="85">F815/E815*100</f>
        <v>100</v>
      </c>
      <c r="H815" s="435"/>
      <c r="I815" s="395">
        <f>I816</f>
        <v>63200</v>
      </c>
      <c r="J815" s="395">
        <f>J816</f>
        <v>63200</v>
      </c>
      <c r="K815" s="399">
        <f t="shared" si="83"/>
        <v>100</v>
      </c>
      <c r="L815" s="435"/>
      <c r="M815" s="393"/>
    </row>
    <row r="816" spans="1:13" s="155" customFormat="1" x14ac:dyDescent="0.25">
      <c r="A816" s="492"/>
      <c r="B816" s="387" t="s">
        <v>13</v>
      </c>
      <c r="C816" s="388"/>
      <c r="D816" s="388"/>
      <c r="E816" s="389">
        <f>E814</f>
        <v>18200</v>
      </c>
      <c r="F816" s="389">
        <f>F814</f>
        <v>18200</v>
      </c>
      <c r="G816" s="436">
        <f t="shared" si="85"/>
        <v>100</v>
      </c>
      <c r="H816" s="410"/>
      <c r="I816" s="389">
        <f>I814</f>
        <v>63200</v>
      </c>
      <c r="J816" s="389">
        <f>J814</f>
        <v>63200</v>
      </c>
      <c r="K816" s="400">
        <f t="shared" si="83"/>
        <v>100</v>
      </c>
      <c r="L816" s="410"/>
      <c r="M816" s="459"/>
    </row>
    <row r="817" spans="1:13" x14ac:dyDescent="0.25">
      <c r="A817" s="661" t="s">
        <v>123</v>
      </c>
      <c r="B817" s="661"/>
      <c r="C817" s="661"/>
      <c r="D817" s="661"/>
      <c r="E817" s="661"/>
      <c r="F817" s="661"/>
      <c r="G817" s="661"/>
      <c r="H817" s="661"/>
      <c r="I817" s="661"/>
      <c r="J817" s="661"/>
      <c r="K817" s="661"/>
      <c r="L817" s="661"/>
      <c r="M817" s="661"/>
    </row>
    <row r="818" spans="1:13" ht="90" x14ac:dyDescent="0.25">
      <c r="A818" s="492">
        <v>259</v>
      </c>
      <c r="B818" s="384" t="s">
        <v>124</v>
      </c>
      <c r="C818" s="262" t="s">
        <v>14</v>
      </c>
      <c r="D818" s="262" t="s">
        <v>16</v>
      </c>
      <c r="E818" s="385">
        <f>E819</f>
        <v>1306500</v>
      </c>
      <c r="F818" s="385">
        <f>F819</f>
        <v>836759.3</v>
      </c>
      <c r="G818" s="397">
        <f>F818/E818*100</f>
        <v>64.045870646766161</v>
      </c>
      <c r="H818" s="261">
        <v>100</v>
      </c>
      <c r="I818" s="385">
        <f>I819</f>
        <v>3546300</v>
      </c>
      <c r="J818" s="385">
        <f>J819</f>
        <v>3460168.26</v>
      </c>
      <c r="K818" s="397">
        <f t="shared" si="83"/>
        <v>97.571222400812104</v>
      </c>
      <c r="L818" s="261"/>
      <c r="M818" s="445"/>
    </row>
    <row r="819" spans="1:13" s="155" customFormat="1" x14ac:dyDescent="0.25">
      <c r="A819" s="492"/>
      <c r="B819" s="387" t="s">
        <v>19</v>
      </c>
      <c r="C819" s="388"/>
      <c r="D819" s="388"/>
      <c r="E819" s="389">
        <v>1306500</v>
      </c>
      <c r="F819" s="389">
        <v>836759.3</v>
      </c>
      <c r="G819" s="400">
        <f>F819/E819*100</f>
        <v>64.045870646766161</v>
      </c>
      <c r="H819" s="391"/>
      <c r="I819" s="389">
        <f>E819+'2016'!E635+'2017'!E641+'2018'!E636</f>
        <v>3546300</v>
      </c>
      <c r="J819" s="389">
        <f>F819+'2016'!F635+'2017'!F641+'2018'!F636</f>
        <v>3460168.26</v>
      </c>
      <c r="K819" s="400">
        <f t="shared" si="83"/>
        <v>97.571222400812104</v>
      </c>
      <c r="L819" s="391"/>
      <c r="M819" s="458"/>
    </row>
    <row r="820" spans="1:13" ht="90" x14ac:dyDescent="0.25">
      <c r="A820" s="492">
        <v>260</v>
      </c>
      <c r="B820" s="384" t="s">
        <v>125</v>
      </c>
      <c r="C820" s="262" t="s">
        <v>14</v>
      </c>
      <c r="D820" s="262" t="s">
        <v>16</v>
      </c>
      <c r="E820" s="385">
        <f>E821</f>
        <v>658500</v>
      </c>
      <c r="F820" s="385">
        <f>F821</f>
        <v>452965.08</v>
      </c>
      <c r="G820" s="397">
        <f t="shared" ref="G820:G827" si="86">F820/E820*100</f>
        <v>68.787407744874713</v>
      </c>
      <c r="H820" s="261">
        <v>100</v>
      </c>
      <c r="I820" s="385">
        <f>I821</f>
        <v>1787300</v>
      </c>
      <c r="J820" s="385">
        <f>J821</f>
        <v>2272798.0699999998</v>
      </c>
      <c r="K820" s="397">
        <f t="shared" si="83"/>
        <v>127.16377049180328</v>
      </c>
      <c r="L820" s="261"/>
      <c r="M820" s="445"/>
    </row>
    <row r="821" spans="1:13" s="155" customFormat="1" x14ac:dyDescent="0.25">
      <c r="A821" s="492"/>
      <c r="B821" s="387" t="s">
        <v>19</v>
      </c>
      <c r="C821" s="388"/>
      <c r="D821" s="388"/>
      <c r="E821" s="389">
        <v>658500</v>
      </c>
      <c r="F821" s="389">
        <v>452965.08</v>
      </c>
      <c r="G821" s="400">
        <f t="shared" si="86"/>
        <v>68.787407744874713</v>
      </c>
      <c r="H821" s="391"/>
      <c r="I821" s="389">
        <f>E821+'2016'!E637+'2017'!E643+'2018'!E638</f>
        <v>1787300</v>
      </c>
      <c r="J821" s="389">
        <f>F821+'2016'!F637+'2017'!F643+'2018'!F638</f>
        <v>2272798.0699999998</v>
      </c>
      <c r="K821" s="400">
        <f t="shared" si="83"/>
        <v>127.16377049180328</v>
      </c>
      <c r="L821" s="391"/>
      <c r="M821" s="458"/>
    </row>
    <row r="822" spans="1:13" ht="75" x14ac:dyDescent="0.25">
      <c r="A822" s="492">
        <v>261</v>
      </c>
      <c r="B822" s="384" t="s">
        <v>126</v>
      </c>
      <c r="C822" s="262" t="s">
        <v>14</v>
      </c>
      <c r="D822" s="262" t="s">
        <v>16</v>
      </c>
      <c r="E822" s="385">
        <f>E823</f>
        <v>518100</v>
      </c>
      <c r="F822" s="385">
        <f>F823</f>
        <v>588588.76</v>
      </c>
      <c r="G822" s="397">
        <f t="shared" si="86"/>
        <v>113.6052422312295</v>
      </c>
      <c r="H822" s="261">
        <v>100</v>
      </c>
      <c r="I822" s="385">
        <f>I823</f>
        <v>1406300</v>
      </c>
      <c r="J822" s="385">
        <f>J823</f>
        <v>1822498.44</v>
      </c>
      <c r="K822" s="397">
        <f t="shared" si="83"/>
        <v>129.595281234445</v>
      </c>
      <c r="L822" s="261"/>
      <c r="M822" s="445"/>
    </row>
    <row r="823" spans="1:13" s="155" customFormat="1" x14ac:dyDescent="0.25">
      <c r="A823" s="492"/>
      <c r="B823" s="387" t="s">
        <v>19</v>
      </c>
      <c r="C823" s="388"/>
      <c r="D823" s="388"/>
      <c r="E823" s="389">
        <v>518100</v>
      </c>
      <c r="F823" s="389">
        <v>588588.76</v>
      </c>
      <c r="G823" s="400">
        <f t="shared" si="86"/>
        <v>113.6052422312295</v>
      </c>
      <c r="H823" s="391"/>
      <c r="I823" s="389">
        <f>E823+'2016'!E639+'2017'!E645+'2018'!E640</f>
        <v>1406300</v>
      </c>
      <c r="J823" s="389">
        <f>F823+'2016'!F639+'2017'!F645+'2018'!F640</f>
        <v>1822498.44</v>
      </c>
      <c r="K823" s="400">
        <f t="shared" si="83"/>
        <v>129.595281234445</v>
      </c>
      <c r="L823" s="391"/>
      <c r="M823" s="458"/>
    </row>
    <row r="824" spans="1:13" ht="60" x14ac:dyDescent="0.25">
      <c r="A824" s="492">
        <v>262</v>
      </c>
      <c r="B824" s="384" t="s">
        <v>503</v>
      </c>
      <c r="C824" s="262" t="s">
        <v>14</v>
      </c>
      <c r="D824" s="262" t="s">
        <v>16</v>
      </c>
      <c r="E824" s="385">
        <f>E825</f>
        <v>46000</v>
      </c>
      <c r="F824" s="385">
        <f>F825</f>
        <v>94458.55</v>
      </c>
      <c r="G824" s="397">
        <f t="shared" si="86"/>
        <v>205.34467391304347</v>
      </c>
      <c r="H824" s="261">
        <v>100</v>
      </c>
      <c r="I824" s="385">
        <f>I825</f>
        <v>125000</v>
      </c>
      <c r="J824" s="385">
        <f>J825</f>
        <v>305800.59999999998</v>
      </c>
      <c r="K824" s="397">
        <f t="shared" si="83"/>
        <v>244.64047999999997</v>
      </c>
      <c r="L824" s="261"/>
      <c r="M824" s="445"/>
    </row>
    <row r="825" spans="1:13" s="155" customFormat="1" x14ac:dyDescent="0.25">
      <c r="A825" s="492"/>
      <c r="B825" s="387" t="s">
        <v>19</v>
      </c>
      <c r="C825" s="388"/>
      <c r="D825" s="388"/>
      <c r="E825" s="389">
        <v>46000</v>
      </c>
      <c r="F825" s="389">
        <v>94458.55</v>
      </c>
      <c r="G825" s="400">
        <f t="shared" si="86"/>
        <v>205.34467391304347</v>
      </c>
      <c r="H825" s="391"/>
      <c r="I825" s="389">
        <f>E825+'2016'!E641+'2017'!E647+'2018'!E642</f>
        <v>125000</v>
      </c>
      <c r="J825" s="389">
        <f>F825+'2016'!F641+'2017'!F647+'2018'!F642</f>
        <v>305800.59999999998</v>
      </c>
      <c r="K825" s="400">
        <f t="shared" si="83"/>
        <v>244.64047999999997</v>
      </c>
      <c r="L825" s="391"/>
      <c r="M825" s="458"/>
    </row>
    <row r="826" spans="1:13" x14ac:dyDescent="0.25">
      <c r="A826" s="492"/>
      <c r="B826" s="394" t="s">
        <v>54</v>
      </c>
      <c r="C826" s="262"/>
      <c r="D826" s="262"/>
      <c r="E826" s="395">
        <f>E827</f>
        <v>2529100</v>
      </c>
      <c r="F826" s="395">
        <f>F827</f>
        <v>1972771.6900000002</v>
      </c>
      <c r="G826" s="399">
        <f t="shared" si="86"/>
        <v>78.002913684709981</v>
      </c>
      <c r="H826" s="261"/>
      <c r="I826" s="395">
        <f>I827</f>
        <v>6864900</v>
      </c>
      <c r="J826" s="395">
        <f>J827</f>
        <v>7861265.3699999992</v>
      </c>
      <c r="K826" s="399">
        <f t="shared" si="83"/>
        <v>114.51390945243192</v>
      </c>
      <c r="L826" s="261"/>
      <c r="M826" s="445"/>
    </row>
    <row r="827" spans="1:13" s="155" customFormat="1" x14ac:dyDescent="0.25">
      <c r="A827" s="492"/>
      <c r="B827" s="387" t="s">
        <v>19</v>
      </c>
      <c r="C827" s="388"/>
      <c r="D827" s="388"/>
      <c r="E827" s="389">
        <f>E819+E821+E823+E825</f>
        <v>2529100</v>
      </c>
      <c r="F827" s="389">
        <f>F819+F821+F823+F825</f>
        <v>1972771.6900000002</v>
      </c>
      <c r="G827" s="400">
        <f t="shared" si="86"/>
        <v>78.002913684709981</v>
      </c>
      <c r="H827" s="391"/>
      <c r="I827" s="389">
        <f>I819+I821+I823+I825</f>
        <v>6864900</v>
      </c>
      <c r="J827" s="389">
        <f>J819+J821+J823+J825</f>
        <v>7861265.3699999992</v>
      </c>
      <c r="K827" s="400">
        <f t="shared" si="83"/>
        <v>114.51390945243192</v>
      </c>
      <c r="L827" s="391"/>
      <c r="M827" s="458"/>
    </row>
    <row r="828" spans="1:13" x14ac:dyDescent="0.25">
      <c r="A828" s="661" t="s">
        <v>127</v>
      </c>
      <c r="B828" s="661"/>
      <c r="C828" s="661"/>
      <c r="D828" s="661"/>
      <c r="E828" s="661"/>
      <c r="F828" s="661"/>
      <c r="G828" s="661"/>
      <c r="H828" s="661"/>
      <c r="I828" s="661"/>
      <c r="J828" s="661"/>
      <c r="K828" s="661"/>
      <c r="L828" s="661"/>
      <c r="M828" s="661"/>
    </row>
    <row r="829" spans="1:13" ht="109.5" customHeight="1" x14ac:dyDescent="0.25">
      <c r="A829" s="492">
        <v>263</v>
      </c>
      <c r="B829" s="384" t="s">
        <v>128</v>
      </c>
      <c r="C829" s="262" t="s">
        <v>14</v>
      </c>
      <c r="D829" s="262" t="s">
        <v>16</v>
      </c>
      <c r="E829" s="385">
        <f>E830</f>
        <v>14670</v>
      </c>
      <c r="F829" s="385">
        <f>F830</f>
        <v>14670</v>
      </c>
      <c r="G829" s="397">
        <f>F829/E829*100</f>
        <v>100</v>
      </c>
      <c r="H829" s="261">
        <v>100</v>
      </c>
      <c r="I829" s="385">
        <f>I830</f>
        <v>49740</v>
      </c>
      <c r="J829" s="385">
        <f>J830</f>
        <v>49730</v>
      </c>
      <c r="K829" s="397">
        <f t="shared" si="83"/>
        <v>99.979895456373129</v>
      </c>
      <c r="L829" s="261">
        <v>100</v>
      </c>
      <c r="M829" s="460"/>
    </row>
    <row r="830" spans="1:13" s="155" customFormat="1" x14ac:dyDescent="0.25">
      <c r="A830" s="492"/>
      <c r="B830" s="387" t="s">
        <v>13</v>
      </c>
      <c r="C830" s="388"/>
      <c r="D830" s="388"/>
      <c r="E830" s="389">
        <v>14670</v>
      </c>
      <c r="F830" s="389">
        <v>14670</v>
      </c>
      <c r="G830" s="400">
        <f t="shared" ref="G830" si="87">F830/E830*100</f>
        <v>100</v>
      </c>
      <c r="H830" s="391"/>
      <c r="I830" s="389">
        <f>E830+'2016'!E646+'2017'!E652+'2018'!E647</f>
        <v>49740</v>
      </c>
      <c r="J830" s="389">
        <f>F830+'2016'!F646+'2017'!F652+'2018'!F647</f>
        <v>49730</v>
      </c>
      <c r="K830" s="400">
        <f t="shared" si="83"/>
        <v>99.979895456373129</v>
      </c>
      <c r="L830" s="391"/>
      <c r="M830" s="461"/>
    </row>
    <row r="831" spans="1:13" ht="136.5" customHeight="1" x14ac:dyDescent="0.25">
      <c r="A831" s="492">
        <v>264</v>
      </c>
      <c r="B831" s="384" t="s">
        <v>129</v>
      </c>
      <c r="C831" s="262" t="s">
        <v>14</v>
      </c>
      <c r="D831" s="262" t="s">
        <v>16</v>
      </c>
      <c r="E831" s="385">
        <f>E837</f>
        <v>35730</v>
      </c>
      <c r="F831" s="385">
        <f>F837</f>
        <v>35730</v>
      </c>
      <c r="G831" s="397">
        <f>F831/E831*100</f>
        <v>100</v>
      </c>
      <c r="H831" s="261">
        <v>100</v>
      </c>
      <c r="I831" s="385">
        <f>I837</f>
        <v>133460</v>
      </c>
      <c r="J831" s="385">
        <f>J837</f>
        <v>133410</v>
      </c>
      <c r="K831" s="397">
        <f t="shared" si="83"/>
        <v>99.96253559118837</v>
      </c>
      <c r="L831" s="261">
        <v>100</v>
      </c>
      <c r="M831" s="460"/>
    </row>
    <row r="832" spans="1:13" x14ac:dyDescent="0.25">
      <c r="A832" s="492"/>
      <c r="B832" s="384" t="s">
        <v>130</v>
      </c>
      <c r="C832" s="262"/>
      <c r="D832" s="262"/>
      <c r="E832" s="385">
        <v>5310</v>
      </c>
      <c r="F832" s="385">
        <v>5310</v>
      </c>
      <c r="G832" s="397">
        <f t="shared" ref="G832:G855" si="88">F832/E832*100</f>
        <v>100</v>
      </c>
      <c r="H832" s="261"/>
      <c r="I832" s="385">
        <f>E832+'2016'!E648+'2017'!E654+'2018'!E649</f>
        <v>21120</v>
      </c>
      <c r="J832" s="385">
        <f>F832+'2016'!F648+'2017'!F654+'2018'!F649</f>
        <v>21120</v>
      </c>
      <c r="K832" s="397">
        <f t="shared" si="83"/>
        <v>100</v>
      </c>
      <c r="L832" s="261"/>
      <c r="M832" s="460"/>
    </row>
    <row r="833" spans="1:13" x14ac:dyDescent="0.25">
      <c r="A833" s="492"/>
      <c r="B833" s="384" t="s">
        <v>131</v>
      </c>
      <c r="C833" s="262"/>
      <c r="D833" s="262"/>
      <c r="E833" s="385">
        <v>5310</v>
      </c>
      <c r="F833" s="385">
        <v>5310</v>
      </c>
      <c r="G833" s="397">
        <f t="shared" si="88"/>
        <v>100</v>
      </c>
      <c r="H833" s="261"/>
      <c r="I833" s="385">
        <f>E833+'2016'!E649+'2017'!E655+'2018'!E650</f>
        <v>21120</v>
      </c>
      <c r="J833" s="385">
        <f>F833+'2016'!F649+'2017'!F655+'2018'!F650</f>
        <v>21120</v>
      </c>
      <c r="K833" s="397">
        <f t="shared" si="83"/>
        <v>100</v>
      </c>
      <c r="L833" s="261"/>
      <c r="M833" s="460"/>
    </row>
    <row r="834" spans="1:13" x14ac:dyDescent="0.25">
      <c r="A834" s="492"/>
      <c r="B834" s="384" t="s">
        <v>132</v>
      </c>
      <c r="C834" s="262"/>
      <c r="D834" s="262"/>
      <c r="E834" s="385">
        <v>5310</v>
      </c>
      <c r="F834" s="385">
        <v>5310</v>
      </c>
      <c r="G834" s="397">
        <f t="shared" si="88"/>
        <v>100</v>
      </c>
      <c r="H834" s="261"/>
      <c r="I834" s="385">
        <f>E834+'2016'!E650+'2017'!E656+'2018'!E651</f>
        <v>21120</v>
      </c>
      <c r="J834" s="385">
        <f>F834+'2016'!F650+'2017'!F656+'2018'!F651</f>
        <v>21120</v>
      </c>
      <c r="K834" s="397">
        <f t="shared" si="83"/>
        <v>100</v>
      </c>
      <c r="L834" s="261"/>
      <c r="M834" s="460"/>
    </row>
    <row r="835" spans="1:13" x14ac:dyDescent="0.25">
      <c r="A835" s="492"/>
      <c r="B835" s="384" t="s">
        <v>133</v>
      </c>
      <c r="C835" s="262"/>
      <c r="D835" s="262"/>
      <c r="E835" s="385">
        <v>14490</v>
      </c>
      <c r="F835" s="385">
        <v>14490</v>
      </c>
      <c r="G835" s="397">
        <f t="shared" si="88"/>
        <v>100</v>
      </c>
      <c r="H835" s="261"/>
      <c r="I835" s="385">
        <f>E835+'2016'!E651+'2017'!E657+'2018'!E652</f>
        <v>48980</v>
      </c>
      <c r="J835" s="385">
        <f>F835+'2016'!F651+'2017'!F657+'2018'!F652</f>
        <v>48930</v>
      </c>
      <c r="K835" s="397">
        <f t="shared" si="83"/>
        <v>99.897917517354017</v>
      </c>
      <c r="L835" s="261"/>
      <c r="M835" s="460"/>
    </row>
    <row r="836" spans="1:13" x14ac:dyDescent="0.25">
      <c r="A836" s="492"/>
      <c r="B836" s="384" t="s">
        <v>134</v>
      </c>
      <c r="C836" s="262"/>
      <c r="D836" s="262"/>
      <c r="E836" s="385">
        <v>5310</v>
      </c>
      <c r="F836" s="385">
        <v>5310</v>
      </c>
      <c r="G836" s="397">
        <f t="shared" si="88"/>
        <v>100</v>
      </c>
      <c r="H836" s="261"/>
      <c r="I836" s="385">
        <f>E836+'2016'!E652+'2017'!E658+'2018'!E653</f>
        <v>21120</v>
      </c>
      <c r="J836" s="385">
        <f>F836+'2016'!F652+'2017'!F658+'2018'!F653</f>
        <v>21120</v>
      </c>
      <c r="K836" s="397">
        <f t="shared" si="83"/>
        <v>100</v>
      </c>
      <c r="L836" s="261"/>
      <c r="M836" s="460"/>
    </row>
    <row r="837" spans="1:13" s="155" customFormat="1" x14ac:dyDescent="0.25">
      <c r="A837" s="492"/>
      <c r="B837" s="387" t="s">
        <v>13</v>
      </c>
      <c r="C837" s="388"/>
      <c r="D837" s="388"/>
      <c r="E837" s="389">
        <f>E832+E833+E834+E835+E836</f>
        <v>35730</v>
      </c>
      <c r="F837" s="389">
        <f>F832+F833+F834+F835+F836</f>
        <v>35730</v>
      </c>
      <c r="G837" s="400">
        <f t="shared" si="88"/>
        <v>100</v>
      </c>
      <c r="H837" s="391"/>
      <c r="I837" s="389">
        <f>I832+I833+I834+I835+I836</f>
        <v>133460</v>
      </c>
      <c r="J837" s="389">
        <f>J832+J833+J834+J835+J836</f>
        <v>133410</v>
      </c>
      <c r="K837" s="400">
        <f t="shared" si="83"/>
        <v>99.96253559118837</v>
      </c>
      <c r="L837" s="391"/>
      <c r="M837" s="461"/>
    </row>
    <row r="838" spans="1:13" ht="66.75" customHeight="1" x14ac:dyDescent="0.25">
      <c r="A838" s="492">
        <v>265</v>
      </c>
      <c r="B838" s="384" t="s">
        <v>272</v>
      </c>
      <c r="C838" s="262" t="s">
        <v>14</v>
      </c>
      <c r="D838" s="262" t="s">
        <v>16</v>
      </c>
      <c r="E838" s="385">
        <f>E839</f>
        <v>8640</v>
      </c>
      <c r="F838" s="385">
        <f>F839</f>
        <v>8640</v>
      </c>
      <c r="G838" s="397">
        <f t="shared" si="88"/>
        <v>100</v>
      </c>
      <c r="H838" s="261">
        <v>100</v>
      </c>
      <c r="I838" s="385">
        <f>I839</f>
        <v>34280</v>
      </c>
      <c r="J838" s="385">
        <f>J839</f>
        <v>34190</v>
      </c>
      <c r="K838" s="397">
        <f t="shared" si="83"/>
        <v>99.737456242707125</v>
      </c>
      <c r="L838" s="261">
        <v>100</v>
      </c>
      <c r="M838" s="460"/>
    </row>
    <row r="839" spans="1:13" s="155" customFormat="1" x14ac:dyDescent="0.25">
      <c r="A839" s="492"/>
      <c r="B839" s="387" t="s">
        <v>13</v>
      </c>
      <c r="C839" s="388"/>
      <c r="D839" s="388"/>
      <c r="E839" s="389">
        <v>8640</v>
      </c>
      <c r="F839" s="389">
        <v>8640</v>
      </c>
      <c r="G839" s="400">
        <f t="shared" si="88"/>
        <v>100</v>
      </c>
      <c r="H839" s="391"/>
      <c r="I839" s="389">
        <f>E839+'2016'!E655+'2017'!E661+'2018'!E656</f>
        <v>34280</v>
      </c>
      <c r="J839" s="389">
        <f>F839+'2016'!F655+'2017'!F661+'2018'!F656</f>
        <v>34190</v>
      </c>
      <c r="K839" s="400">
        <f t="shared" si="83"/>
        <v>99.737456242707125</v>
      </c>
      <c r="L839" s="391"/>
      <c r="M839" s="461"/>
    </row>
    <row r="840" spans="1:13" s="155" customFormat="1" ht="90" x14ac:dyDescent="0.25">
      <c r="A840" s="492">
        <v>266</v>
      </c>
      <c r="B840" s="384" t="s">
        <v>596</v>
      </c>
      <c r="C840" s="467" t="s">
        <v>14</v>
      </c>
      <c r="D840" s="467" t="s">
        <v>16</v>
      </c>
      <c r="E840" s="389"/>
      <c r="F840" s="389"/>
      <c r="G840" s="400"/>
      <c r="H840" s="391"/>
      <c r="I840" s="385">
        <f>I841</f>
        <v>0</v>
      </c>
      <c r="J840" s="385">
        <f>J841</f>
        <v>0</v>
      </c>
      <c r="K840" s="400"/>
      <c r="L840" s="468">
        <v>100</v>
      </c>
      <c r="M840" s="461"/>
    </row>
    <row r="841" spans="1:13" s="155" customFormat="1" x14ac:dyDescent="0.25">
      <c r="A841" s="492"/>
      <c r="B841" s="387" t="s">
        <v>13</v>
      </c>
      <c r="C841" s="388"/>
      <c r="D841" s="388"/>
      <c r="E841" s="389"/>
      <c r="F841" s="389"/>
      <c r="G841" s="400"/>
      <c r="H841" s="391"/>
      <c r="I841" s="389">
        <v>0</v>
      </c>
      <c r="J841" s="389">
        <v>0</v>
      </c>
      <c r="K841" s="400"/>
      <c r="L841" s="391"/>
      <c r="M841" s="461"/>
    </row>
    <row r="842" spans="1:13" s="155" customFormat="1" ht="120" x14ac:dyDescent="0.25">
      <c r="A842" s="492">
        <v>267</v>
      </c>
      <c r="B842" s="384" t="s">
        <v>597</v>
      </c>
      <c r="C842" s="467" t="s">
        <v>103</v>
      </c>
      <c r="D842" s="467" t="s">
        <v>598</v>
      </c>
      <c r="E842" s="385">
        <f>E843</f>
        <v>3400</v>
      </c>
      <c r="F842" s="385">
        <f>F843</f>
        <v>0</v>
      </c>
      <c r="G842" s="397">
        <f t="shared" si="88"/>
        <v>0</v>
      </c>
      <c r="H842" s="485">
        <v>100</v>
      </c>
      <c r="I842" s="385">
        <f>I843</f>
        <v>9100</v>
      </c>
      <c r="J842" s="385">
        <f>J843</f>
        <v>5700</v>
      </c>
      <c r="K842" s="397">
        <f t="shared" ref="K842:K855" si="89">J842/I842*100</f>
        <v>62.637362637362635</v>
      </c>
      <c r="L842" s="485">
        <v>100</v>
      </c>
      <c r="M842" s="489" t="s">
        <v>636</v>
      </c>
    </row>
    <row r="843" spans="1:13" s="155" customFormat="1" x14ac:dyDescent="0.25">
      <c r="A843" s="492"/>
      <c r="B843" s="387" t="s">
        <v>13</v>
      </c>
      <c r="C843" s="388"/>
      <c r="D843" s="388"/>
      <c r="E843" s="389">
        <v>3400</v>
      </c>
      <c r="F843" s="389"/>
      <c r="G843" s="400">
        <f t="shared" si="88"/>
        <v>0</v>
      </c>
      <c r="H843" s="391"/>
      <c r="I843" s="389">
        <f>E843+'2016'!E657+'2017'!E663</f>
        <v>9100</v>
      </c>
      <c r="J843" s="389">
        <f>F843+'2016'!F657+'2017'!F663</f>
        <v>5700</v>
      </c>
      <c r="K843" s="400">
        <f t="shared" si="89"/>
        <v>62.637362637362635</v>
      </c>
      <c r="L843" s="391"/>
      <c r="M843" s="461"/>
    </row>
    <row r="844" spans="1:13" ht="122.25" customHeight="1" x14ac:dyDescent="0.25">
      <c r="A844" s="492">
        <v>268</v>
      </c>
      <c r="B844" s="384" t="s">
        <v>599</v>
      </c>
      <c r="C844" s="262" t="s">
        <v>92</v>
      </c>
      <c r="D844" s="262" t="s">
        <v>16</v>
      </c>
      <c r="E844" s="385">
        <f>E845</f>
        <v>2771</v>
      </c>
      <c r="F844" s="385">
        <f>F845</f>
        <v>2771</v>
      </c>
      <c r="G844" s="397">
        <f t="shared" si="88"/>
        <v>100</v>
      </c>
      <c r="H844" s="261">
        <v>100</v>
      </c>
      <c r="I844" s="385">
        <f>I845</f>
        <v>11195</v>
      </c>
      <c r="J844" s="385">
        <f>J845</f>
        <v>11195</v>
      </c>
      <c r="K844" s="397">
        <f t="shared" si="89"/>
        <v>100</v>
      </c>
      <c r="L844" s="261">
        <v>100</v>
      </c>
      <c r="M844" s="460"/>
    </row>
    <row r="845" spans="1:13" s="155" customFormat="1" x14ac:dyDescent="0.25">
      <c r="A845" s="492"/>
      <c r="B845" s="387" t="s">
        <v>13</v>
      </c>
      <c r="C845" s="388"/>
      <c r="D845" s="388"/>
      <c r="E845" s="389">
        <v>2771</v>
      </c>
      <c r="F845" s="389">
        <v>2771</v>
      </c>
      <c r="G845" s="400">
        <f t="shared" si="88"/>
        <v>100</v>
      </c>
      <c r="H845" s="391"/>
      <c r="I845" s="389">
        <f>E845+'2016'!E659+'2017'!E665+'2018'!E658</f>
        <v>11195</v>
      </c>
      <c r="J845" s="389">
        <f>F845+'2016'!F659+'2017'!F665+'2018'!F658</f>
        <v>11195</v>
      </c>
      <c r="K845" s="400">
        <f t="shared" si="89"/>
        <v>100</v>
      </c>
      <c r="L845" s="391"/>
      <c r="M845" s="461"/>
    </row>
    <row r="846" spans="1:13" ht="147.75" customHeight="1" x14ac:dyDescent="0.25">
      <c r="A846" s="492">
        <v>269</v>
      </c>
      <c r="B846" s="384" t="s">
        <v>136</v>
      </c>
      <c r="C846" s="262" t="s">
        <v>50</v>
      </c>
      <c r="D846" s="262" t="s">
        <v>16</v>
      </c>
      <c r="E846" s="385">
        <f>E849</f>
        <v>9900</v>
      </c>
      <c r="F846" s="385">
        <f>F849</f>
        <v>9900</v>
      </c>
      <c r="G846" s="397">
        <f t="shared" si="88"/>
        <v>100</v>
      </c>
      <c r="H846" s="261">
        <v>100</v>
      </c>
      <c r="I846" s="385">
        <f>I849</f>
        <v>33882.6</v>
      </c>
      <c r="J846" s="385">
        <f>J849</f>
        <v>33882.6</v>
      </c>
      <c r="K846" s="397">
        <f t="shared" si="89"/>
        <v>100</v>
      </c>
      <c r="L846" s="488">
        <v>100</v>
      </c>
      <c r="M846" s="460"/>
    </row>
    <row r="847" spans="1:13" x14ac:dyDescent="0.25">
      <c r="A847" s="492"/>
      <c r="B847" s="384" t="s">
        <v>137</v>
      </c>
      <c r="C847" s="262"/>
      <c r="D847" s="262"/>
      <c r="E847" s="385">
        <v>3400</v>
      </c>
      <c r="F847" s="385">
        <v>3400</v>
      </c>
      <c r="G847" s="397">
        <f t="shared" si="88"/>
        <v>100</v>
      </c>
      <c r="H847" s="261"/>
      <c r="I847" s="385">
        <f>E847+'2016'!E661+'2017'!E667+'2018'!E660</f>
        <v>11490</v>
      </c>
      <c r="J847" s="385">
        <f>F847+'2016'!F661+'2017'!F667+'2018'!F660</f>
        <v>11490</v>
      </c>
      <c r="K847" s="397">
        <f t="shared" si="89"/>
        <v>100</v>
      </c>
      <c r="L847" s="261"/>
      <c r="M847" s="460"/>
    </row>
    <row r="848" spans="1:13" ht="75" x14ac:dyDescent="0.25">
      <c r="A848" s="492"/>
      <c r="B848" s="384" t="s">
        <v>138</v>
      </c>
      <c r="C848" s="383"/>
      <c r="D848" s="383"/>
      <c r="E848" s="385">
        <v>6500</v>
      </c>
      <c r="F848" s="385">
        <v>6500</v>
      </c>
      <c r="G848" s="397">
        <f t="shared" si="88"/>
        <v>100</v>
      </c>
      <c r="H848" s="403"/>
      <c r="I848" s="385">
        <f>E848+'2016'!E662+'2017'!E668+'2018'!E661</f>
        <v>22392.6</v>
      </c>
      <c r="J848" s="385">
        <f>F848+'2016'!F662+'2017'!F668+'2018'!F661</f>
        <v>22392.6</v>
      </c>
      <c r="K848" s="397">
        <f t="shared" si="89"/>
        <v>100</v>
      </c>
      <c r="L848" s="403"/>
      <c r="M848" s="452"/>
    </row>
    <row r="849" spans="1:13" s="155" customFormat="1" x14ac:dyDescent="0.25">
      <c r="A849" s="492"/>
      <c r="B849" s="387" t="s">
        <v>13</v>
      </c>
      <c r="C849" s="408"/>
      <c r="D849" s="408"/>
      <c r="E849" s="389">
        <f>E847+E848</f>
        <v>9900</v>
      </c>
      <c r="F849" s="389">
        <f>F847+F848</f>
        <v>9900</v>
      </c>
      <c r="G849" s="400">
        <f t="shared" si="88"/>
        <v>100</v>
      </c>
      <c r="H849" s="409"/>
      <c r="I849" s="389">
        <f>I847+I848</f>
        <v>33882.6</v>
      </c>
      <c r="J849" s="389">
        <f>J847+J848</f>
        <v>33882.6</v>
      </c>
      <c r="K849" s="400">
        <f t="shared" si="89"/>
        <v>100</v>
      </c>
      <c r="L849" s="409"/>
      <c r="M849" s="453"/>
    </row>
    <row r="850" spans="1:13" x14ac:dyDescent="0.25">
      <c r="A850" s="492"/>
      <c r="B850" s="394" t="s">
        <v>54</v>
      </c>
      <c r="E850" s="395">
        <f>E851</f>
        <v>75111</v>
      </c>
      <c r="F850" s="395">
        <f>F851</f>
        <v>71711</v>
      </c>
      <c r="G850" s="397">
        <f t="shared" si="88"/>
        <v>95.473366084861084</v>
      </c>
      <c r="H850" s="437"/>
      <c r="I850" s="395">
        <f>I851</f>
        <v>271657.59999999998</v>
      </c>
      <c r="J850" s="395">
        <f>J851</f>
        <v>268107.59999999998</v>
      </c>
      <c r="K850" s="399">
        <f t="shared" si="89"/>
        <v>98.69320792055882</v>
      </c>
      <c r="L850" s="437"/>
      <c r="M850" s="462"/>
    </row>
    <row r="851" spans="1:13" s="155" customFormat="1" x14ac:dyDescent="0.25">
      <c r="A851" s="492"/>
      <c r="B851" s="387" t="s">
        <v>13</v>
      </c>
      <c r="C851" s="438"/>
      <c r="D851" s="438"/>
      <c r="E851" s="389">
        <f>E830+E837+E839+E843+E845+E849</f>
        <v>75111</v>
      </c>
      <c r="F851" s="389">
        <f>F830+F837+F839+F843+F845+F849</f>
        <v>71711</v>
      </c>
      <c r="G851" s="400">
        <f t="shared" si="88"/>
        <v>95.473366084861084</v>
      </c>
      <c r="H851" s="439"/>
      <c r="I851" s="389">
        <f>I830+I837+I839+I843+I845+I849</f>
        <v>271657.59999999998</v>
      </c>
      <c r="J851" s="389">
        <f>J830+J837+J839+J843+J845+J849</f>
        <v>268107.59999999998</v>
      </c>
      <c r="K851" s="400">
        <f t="shared" si="89"/>
        <v>98.69320792055882</v>
      </c>
      <c r="L851" s="439"/>
      <c r="M851" s="463"/>
    </row>
    <row r="852" spans="1:13" x14ac:dyDescent="0.25">
      <c r="A852" s="492"/>
      <c r="B852" s="394" t="s">
        <v>73</v>
      </c>
      <c r="E852" s="395">
        <f>E853+E854+E855</f>
        <v>3338913</v>
      </c>
      <c r="F852" s="395">
        <f>F853+F854+F855</f>
        <v>2756448.3600000003</v>
      </c>
      <c r="G852" s="399">
        <f t="shared" si="88"/>
        <v>82.555261547695324</v>
      </c>
      <c r="H852" s="437"/>
      <c r="I852" s="395">
        <f>I853+I854+I855</f>
        <v>10662946.300000001</v>
      </c>
      <c r="J852" s="395">
        <f>J853+J854+J855</f>
        <v>11464143.699999999</v>
      </c>
      <c r="K852" s="399">
        <f t="shared" si="89"/>
        <v>107.51384633719856</v>
      </c>
      <c r="L852" s="437"/>
      <c r="M852" s="462"/>
    </row>
    <row r="853" spans="1:13" s="155" customFormat="1" ht="17.25" customHeight="1" x14ac:dyDescent="0.25">
      <c r="A853" s="492"/>
      <c r="B853" s="387" t="s">
        <v>13</v>
      </c>
      <c r="C853" s="438"/>
      <c r="D853" s="438"/>
      <c r="E853" s="389">
        <f>E700+E716+E725+E737+E750+E755+E762+E767+E791+E811+E816+E851</f>
        <v>792313</v>
      </c>
      <c r="F853" s="389">
        <f>F700+F716+F725+F737+F750+F755+F762+F767+F791+F811+F816+F851</f>
        <v>766176.67</v>
      </c>
      <c r="G853" s="400">
        <f t="shared" si="88"/>
        <v>96.701262001254563</v>
      </c>
      <c r="H853" s="439"/>
      <c r="I853" s="389">
        <f>I700+I716+I725+I737+I750+I755+I762+I767+I791+I811+I816+I851</f>
        <v>3708546.3000000003</v>
      </c>
      <c r="J853" s="389">
        <f>J700+J716+J725+J737+J750+J755+J762+J767+J791+J811+J816+J851</f>
        <v>3513378.3300000005</v>
      </c>
      <c r="K853" s="400">
        <f t="shared" si="89"/>
        <v>94.73734573571322</v>
      </c>
      <c r="L853" s="439"/>
      <c r="M853" s="463"/>
    </row>
    <row r="854" spans="1:13" s="155" customFormat="1" ht="17.25" customHeight="1" x14ac:dyDescent="0.25">
      <c r="A854" s="492"/>
      <c r="B854" s="387" t="s">
        <v>144</v>
      </c>
      <c r="C854" s="438"/>
      <c r="D854" s="438"/>
      <c r="E854" s="389">
        <f>E827</f>
        <v>2529100</v>
      </c>
      <c r="F854" s="389">
        <f>F827</f>
        <v>1972771.6900000002</v>
      </c>
      <c r="G854" s="400">
        <f t="shared" si="88"/>
        <v>78.002913684709981</v>
      </c>
      <c r="H854" s="439"/>
      <c r="I854" s="389">
        <f>I827</f>
        <v>6864900</v>
      </c>
      <c r="J854" s="389">
        <f>J827</f>
        <v>7861265.3699999992</v>
      </c>
      <c r="K854" s="400">
        <f t="shared" si="89"/>
        <v>114.51390945243192</v>
      </c>
      <c r="L854" s="439"/>
      <c r="M854" s="463"/>
    </row>
    <row r="855" spans="1:13" s="155" customFormat="1" ht="19.5" customHeight="1" x14ac:dyDescent="0.25">
      <c r="A855" s="492"/>
      <c r="B855" s="387" t="s">
        <v>139</v>
      </c>
      <c r="C855" s="438"/>
      <c r="D855" s="438"/>
      <c r="E855" s="389">
        <f>E701+E792</f>
        <v>17500</v>
      </c>
      <c r="F855" s="389">
        <f>F701+F792</f>
        <v>17500</v>
      </c>
      <c r="G855" s="400">
        <f t="shared" si="88"/>
        <v>100</v>
      </c>
      <c r="H855" s="439"/>
      <c r="I855" s="389">
        <f>I701+I792</f>
        <v>89500</v>
      </c>
      <c r="J855" s="389">
        <f>J701+J792</f>
        <v>89500</v>
      </c>
      <c r="K855" s="400">
        <f t="shared" si="89"/>
        <v>100</v>
      </c>
      <c r="L855" s="439"/>
      <c r="M855" s="463"/>
    </row>
    <row r="856" spans="1:13" x14ac:dyDescent="0.25">
      <c r="A856" s="492"/>
      <c r="B856" s="387"/>
      <c r="C856" s="262"/>
      <c r="D856" s="262"/>
      <c r="E856" s="262"/>
      <c r="F856" s="262"/>
      <c r="G856" s="262"/>
      <c r="H856" s="261"/>
      <c r="I856" s="261"/>
      <c r="J856" s="261"/>
      <c r="K856" s="261"/>
      <c r="L856" s="261"/>
      <c r="M856" s="444"/>
    </row>
    <row r="857" spans="1:13" x14ac:dyDescent="0.25">
      <c r="A857" s="662" t="s">
        <v>308</v>
      </c>
      <c r="B857" s="662"/>
      <c r="C857" s="662"/>
      <c r="D857" s="662"/>
      <c r="E857" s="662"/>
      <c r="F857" s="662"/>
      <c r="G857" s="662"/>
      <c r="H857" s="662"/>
      <c r="I857" s="662"/>
      <c r="J857" s="662"/>
      <c r="K857" s="662"/>
      <c r="L857" s="662"/>
      <c r="M857" s="662"/>
    </row>
    <row r="858" spans="1:13" x14ac:dyDescent="0.25">
      <c r="A858" s="661" t="s">
        <v>309</v>
      </c>
      <c r="B858" s="661"/>
      <c r="C858" s="661"/>
      <c r="D858" s="661"/>
      <c r="E858" s="661"/>
      <c r="F858" s="661"/>
      <c r="G858" s="661"/>
      <c r="H858" s="661"/>
      <c r="I858" s="661"/>
      <c r="J858" s="661"/>
      <c r="K858" s="661"/>
      <c r="L858" s="661"/>
      <c r="M858" s="661"/>
    </row>
    <row r="859" spans="1:13" ht="75" x14ac:dyDescent="0.25">
      <c r="A859" s="492">
        <v>270</v>
      </c>
      <c r="B859" s="384" t="s">
        <v>40</v>
      </c>
      <c r="C859" s="262" t="s">
        <v>14</v>
      </c>
      <c r="D859" s="262" t="s">
        <v>280</v>
      </c>
      <c r="E859" s="385">
        <f>E860</f>
        <v>3721351</v>
      </c>
      <c r="F859" s="385">
        <f>F860</f>
        <v>3685541.55</v>
      </c>
      <c r="G859" s="386">
        <f t="shared" ref="G859:G929" si="90">F859/E859*100</f>
        <v>99.037729845961849</v>
      </c>
      <c r="H859" s="261">
        <v>100</v>
      </c>
      <c r="I859" s="385">
        <f>I860</f>
        <v>10753278</v>
      </c>
      <c r="J859" s="385">
        <f>J860</f>
        <v>10275295.449999999</v>
      </c>
      <c r="K859" s="386">
        <f t="shared" ref="K859:K875" si="91">J859/I859*100</f>
        <v>95.555006110694791</v>
      </c>
      <c r="L859" s="261">
        <v>100</v>
      </c>
      <c r="M859" s="444"/>
    </row>
    <row r="860" spans="1:13" s="155" customFormat="1" x14ac:dyDescent="0.25">
      <c r="A860" s="492"/>
      <c r="B860" s="387" t="s">
        <v>13</v>
      </c>
      <c r="C860" s="388"/>
      <c r="D860" s="388"/>
      <c r="E860" s="390">
        <v>3721351</v>
      </c>
      <c r="F860" s="389">
        <v>3685541.55</v>
      </c>
      <c r="G860" s="390">
        <f t="shared" si="90"/>
        <v>99.037729845961849</v>
      </c>
      <c r="H860" s="391"/>
      <c r="I860" s="390">
        <f>E860+'2017'!E680+'2018'!E673</f>
        <v>10753278</v>
      </c>
      <c r="J860" s="390">
        <f>F860+'2017'!F680+'2018'!F673</f>
        <v>10275295.449999999</v>
      </c>
      <c r="K860" s="390">
        <f t="shared" si="91"/>
        <v>95.555006110694791</v>
      </c>
      <c r="L860" s="391"/>
      <c r="M860" s="447"/>
    </row>
    <row r="861" spans="1:13" ht="135" x14ac:dyDescent="0.25">
      <c r="A861" s="492">
        <v>271</v>
      </c>
      <c r="B861" s="384" t="s">
        <v>310</v>
      </c>
      <c r="C861" s="262" t="s">
        <v>14</v>
      </c>
      <c r="D861" s="262" t="s">
        <v>280</v>
      </c>
      <c r="E861" s="385">
        <f>E862</f>
        <v>197790</v>
      </c>
      <c r="F861" s="385">
        <f>F862</f>
        <v>197634</v>
      </c>
      <c r="G861" s="386">
        <f t="shared" si="90"/>
        <v>99.921128469588965</v>
      </c>
      <c r="H861" s="261">
        <v>100</v>
      </c>
      <c r="I861" s="385">
        <f>I862</f>
        <v>604882</v>
      </c>
      <c r="J861" s="385">
        <f>J862</f>
        <v>586022.98</v>
      </c>
      <c r="K861" s="386">
        <f t="shared" si="91"/>
        <v>96.88219851144521</v>
      </c>
      <c r="L861" s="502">
        <v>100</v>
      </c>
      <c r="M861" s="444"/>
    </row>
    <row r="862" spans="1:13" s="155" customFormat="1" x14ac:dyDescent="0.25">
      <c r="A862" s="492"/>
      <c r="B862" s="387" t="s">
        <v>13</v>
      </c>
      <c r="C862" s="388"/>
      <c r="D862" s="388"/>
      <c r="E862" s="390">
        <v>197790</v>
      </c>
      <c r="F862" s="389">
        <v>197634</v>
      </c>
      <c r="G862" s="390">
        <f t="shared" si="90"/>
        <v>99.921128469588965</v>
      </c>
      <c r="H862" s="391"/>
      <c r="I862" s="390">
        <f>E862+'2017'!E682+'2018'!E675</f>
        <v>604882</v>
      </c>
      <c r="J862" s="390">
        <f>F862+'2017'!F682+'2018'!F675</f>
        <v>586022.98</v>
      </c>
      <c r="K862" s="390">
        <f t="shared" si="91"/>
        <v>96.88219851144521</v>
      </c>
      <c r="L862" s="391"/>
      <c r="M862" s="447"/>
    </row>
    <row r="863" spans="1:13" ht="75" x14ac:dyDescent="0.25">
      <c r="A863" s="492">
        <v>272</v>
      </c>
      <c r="B863" s="384" t="s">
        <v>41</v>
      </c>
      <c r="C863" s="262" t="s">
        <v>14</v>
      </c>
      <c r="D863" s="262" t="s">
        <v>280</v>
      </c>
      <c r="E863" s="385">
        <f>E864</f>
        <v>138150</v>
      </c>
      <c r="F863" s="385">
        <f>F864</f>
        <v>138150</v>
      </c>
      <c r="G863" s="386">
        <f t="shared" si="90"/>
        <v>100</v>
      </c>
      <c r="H863" s="261">
        <v>100</v>
      </c>
      <c r="I863" s="385">
        <f>I864</f>
        <v>422491</v>
      </c>
      <c r="J863" s="385">
        <f>J864</f>
        <v>373209.4</v>
      </c>
      <c r="K863" s="386">
        <f t="shared" si="91"/>
        <v>88.33546750108286</v>
      </c>
      <c r="L863" s="502">
        <v>100</v>
      </c>
      <c r="M863" s="444"/>
    </row>
    <row r="864" spans="1:13" s="155" customFormat="1" x14ac:dyDescent="0.25">
      <c r="A864" s="492"/>
      <c r="B864" s="387" t="s">
        <v>13</v>
      </c>
      <c r="C864" s="388"/>
      <c r="D864" s="388"/>
      <c r="E864" s="390">
        <v>138150</v>
      </c>
      <c r="F864" s="390">
        <v>138150</v>
      </c>
      <c r="G864" s="390">
        <f t="shared" si="90"/>
        <v>100</v>
      </c>
      <c r="H864" s="391"/>
      <c r="I864" s="390">
        <f>E864+'2017'!E684+'2018'!E677</f>
        <v>422491</v>
      </c>
      <c r="J864" s="390">
        <f>F864+'2017'!F684+'2018'!F677</f>
        <v>373209.4</v>
      </c>
      <c r="K864" s="390">
        <f t="shared" si="91"/>
        <v>88.33546750108286</v>
      </c>
      <c r="L864" s="391"/>
      <c r="M864" s="447"/>
    </row>
    <row r="865" spans="1:13" ht="45" x14ac:dyDescent="0.25">
      <c r="A865" s="492">
        <v>273</v>
      </c>
      <c r="B865" s="384" t="s">
        <v>42</v>
      </c>
      <c r="C865" s="262" t="s">
        <v>14</v>
      </c>
      <c r="D865" s="262" t="s">
        <v>280</v>
      </c>
      <c r="E865" s="385">
        <f>E866</f>
        <v>9737</v>
      </c>
      <c r="F865" s="385">
        <f>F866</f>
        <v>9010.56</v>
      </c>
      <c r="G865" s="386">
        <f t="shared" si="90"/>
        <v>92.539385847797064</v>
      </c>
      <c r="H865" s="261">
        <v>100</v>
      </c>
      <c r="I865" s="385">
        <f>I866</f>
        <v>29778</v>
      </c>
      <c r="J865" s="385">
        <f>J866</f>
        <v>18812.72</v>
      </c>
      <c r="K865" s="386">
        <f t="shared" si="91"/>
        <v>63.176573309154413</v>
      </c>
      <c r="L865" s="502">
        <v>100</v>
      </c>
      <c r="M865" s="444"/>
    </row>
    <row r="866" spans="1:13" s="155" customFormat="1" x14ac:dyDescent="0.25">
      <c r="A866" s="492"/>
      <c r="B866" s="387" t="s">
        <v>13</v>
      </c>
      <c r="C866" s="388"/>
      <c r="D866" s="388"/>
      <c r="E866" s="390">
        <v>9737</v>
      </c>
      <c r="F866" s="389">
        <v>9010.56</v>
      </c>
      <c r="G866" s="390">
        <f t="shared" si="90"/>
        <v>92.539385847797064</v>
      </c>
      <c r="H866" s="391"/>
      <c r="I866" s="390">
        <f>E866+'2017'!E686+'2018'!E679</f>
        <v>29778</v>
      </c>
      <c r="J866" s="390">
        <f>F866+'2017'!F686+'2018'!F679</f>
        <v>18812.72</v>
      </c>
      <c r="K866" s="390">
        <f t="shared" si="91"/>
        <v>63.176573309154413</v>
      </c>
      <c r="L866" s="391"/>
      <c r="M866" s="447"/>
    </row>
    <row r="867" spans="1:13" ht="60" x14ac:dyDescent="0.25">
      <c r="A867" s="492">
        <v>274</v>
      </c>
      <c r="B867" s="384" t="s">
        <v>43</v>
      </c>
      <c r="C867" s="262" t="s">
        <v>26</v>
      </c>
      <c r="D867" s="262" t="s">
        <v>280</v>
      </c>
      <c r="E867" s="401">
        <f>E868</f>
        <v>15360967.589999998</v>
      </c>
      <c r="F867" s="401">
        <f>F868</f>
        <v>16686371.5</v>
      </c>
      <c r="G867" s="386">
        <f>F867/E867*100</f>
        <v>108.62838816783157</v>
      </c>
      <c r="H867" s="261">
        <v>100</v>
      </c>
      <c r="I867" s="401">
        <f>I868</f>
        <v>47479594.490000002</v>
      </c>
      <c r="J867" s="401">
        <f>J868</f>
        <v>50339928.511999995</v>
      </c>
      <c r="K867" s="386">
        <f t="shared" si="91"/>
        <v>106.02434383175373</v>
      </c>
      <c r="L867" s="261"/>
      <c r="M867" s="444"/>
    </row>
    <row r="868" spans="1:13" s="155" customFormat="1" x14ac:dyDescent="0.25">
      <c r="A868" s="492"/>
      <c r="B868" s="387" t="s">
        <v>312</v>
      </c>
      <c r="C868" s="388"/>
      <c r="D868" s="388"/>
      <c r="E868" s="404">
        <f>E869+E870+E871+E872+E873+E874+E875</f>
        <v>15360967.589999998</v>
      </c>
      <c r="F868" s="404">
        <f>F869+F870+F871+F872+F873+F874+F875</f>
        <v>16686371.5</v>
      </c>
      <c r="G868" s="390">
        <f>F868/E868*100</f>
        <v>108.62838816783157</v>
      </c>
      <c r="H868" s="391"/>
      <c r="I868" s="404">
        <f>I869+I870+I871+I872+I873+I874+I875</f>
        <v>47479594.490000002</v>
      </c>
      <c r="J868" s="404">
        <f>J869+J870+J871+J872+J873+J874+J875</f>
        <v>50339928.511999995</v>
      </c>
      <c r="K868" s="390">
        <f t="shared" si="91"/>
        <v>106.02434383175373</v>
      </c>
      <c r="L868" s="391"/>
      <c r="M868" s="447"/>
    </row>
    <row r="869" spans="1:13" x14ac:dyDescent="0.25">
      <c r="A869" s="492"/>
      <c r="B869" s="381" t="s">
        <v>28</v>
      </c>
      <c r="C869" s="262"/>
      <c r="D869" s="262"/>
      <c r="E869" s="385">
        <f>E878+E887+E896+E919+E926+E935+E944+E955</f>
        <v>940814</v>
      </c>
      <c r="F869" s="385">
        <f>F878+F887+F896+F919+F926+F935+F944+F955</f>
        <v>892661</v>
      </c>
      <c r="G869" s="386">
        <f t="shared" si="90"/>
        <v>94.881772592669762</v>
      </c>
      <c r="H869" s="261"/>
      <c r="I869" s="385">
        <f>I878+I887+I896+I919+I926+I935+I944+I955</f>
        <v>2800990</v>
      </c>
      <c r="J869" s="385">
        <f>J878+J887+J896+J919+J926+J935+J944+J955</f>
        <v>2287102.5</v>
      </c>
      <c r="K869" s="386">
        <f t="shared" si="91"/>
        <v>81.653361847061205</v>
      </c>
      <c r="L869" s="261"/>
      <c r="M869" s="444"/>
    </row>
    <row r="870" spans="1:13" x14ac:dyDescent="0.25">
      <c r="A870" s="492"/>
      <c r="B870" s="381" t="s">
        <v>29</v>
      </c>
      <c r="C870" s="262"/>
      <c r="D870" s="262"/>
      <c r="E870" s="385">
        <f>E879+E888+E897+E905+E920+E927+E936+E956</f>
        <v>1243230.1399999999</v>
      </c>
      <c r="F870" s="385">
        <f>F879+F888+F897+F905+F920+F927+F936+F956</f>
        <v>1265072.5100000002</v>
      </c>
      <c r="G870" s="386">
        <f t="shared" si="90"/>
        <v>101.75690479962145</v>
      </c>
      <c r="H870" s="261"/>
      <c r="I870" s="385">
        <f>I879+I888+I897+I905+I920+I927+I936+I956</f>
        <v>2459998.34</v>
      </c>
      <c r="J870" s="385">
        <f>J879+J888+J897+J905+J920+J927+J936+J956</f>
        <v>2595542.2000000002</v>
      </c>
      <c r="K870" s="386">
        <f t="shared" si="91"/>
        <v>105.50991672620398</v>
      </c>
      <c r="L870" s="261"/>
      <c r="M870" s="444"/>
    </row>
    <row r="871" spans="1:13" x14ac:dyDescent="0.25">
      <c r="A871" s="492"/>
      <c r="B871" s="381" t="s">
        <v>30</v>
      </c>
      <c r="C871" s="262"/>
      <c r="D871" s="262"/>
      <c r="E871" s="385">
        <f>E880+E889+E898+E928+E937+E957</f>
        <v>1877022.8</v>
      </c>
      <c r="F871" s="385">
        <f>F880+F889+F898+F928+F937+F957</f>
        <v>1875229.3300000003</v>
      </c>
      <c r="G871" s="386">
        <f t="shared" si="90"/>
        <v>99.904451347101386</v>
      </c>
      <c r="H871" s="261"/>
      <c r="I871" s="385">
        <f>I880+I889+I898+I928+I937+I957</f>
        <v>5316488.8499999996</v>
      </c>
      <c r="J871" s="385">
        <f>J880+J889+J898+J928+J937+J957</f>
        <v>5110421.3199999994</v>
      </c>
      <c r="K871" s="386">
        <f t="shared" si="91"/>
        <v>96.123992059157615</v>
      </c>
      <c r="L871" s="261"/>
      <c r="M871" s="444"/>
    </row>
    <row r="872" spans="1:13" x14ac:dyDescent="0.25">
      <c r="A872" s="492"/>
      <c r="B872" s="381" t="s">
        <v>31</v>
      </c>
      <c r="C872" s="262"/>
      <c r="D872" s="262"/>
      <c r="E872" s="385">
        <f>E881+E890+E899+E906+E921+E929+E938+E945+E951+E958</f>
        <v>1289084.71</v>
      </c>
      <c r="F872" s="385">
        <f>F881+F890+F899+F906+F921+F929+F938+F945+F951+F958</f>
        <v>1237778.8599999999</v>
      </c>
      <c r="G872" s="386">
        <f t="shared" si="90"/>
        <v>96.019978392265614</v>
      </c>
      <c r="H872" s="261"/>
      <c r="I872" s="385">
        <f>I881+I890+I899+I906+I921+I929+I938+I945+I951+I958</f>
        <v>3447211.33</v>
      </c>
      <c r="J872" s="385">
        <f>J881+J890+J899+J906+J921+J929+J938+J945+J951+J958</f>
        <v>3036273.912</v>
      </c>
      <c r="K872" s="386">
        <f t="shared" si="91"/>
        <v>88.079134736424763</v>
      </c>
      <c r="L872" s="261"/>
      <c r="M872" s="444"/>
    </row>
    <row r="873" spans="1:13" x14ac:dyDescent="0.25">
      <c r="A873" s="492"/>
      <c r="B873" s="381" t="s">
        <v>32</v>
      </c>
      <c r="C873" s="262"/>
      <c r="D873" s="262"/>
      <c r="E873" s="385">
        <f>E882+E891+E900+E907+E912+E916+E922+E930+E939+E959+E963</f>
        <v>3343122</v>
      </c>
      <c r="F873" s="385">
        <f>F882+F891+F900+F907+F912+F916+F922+F930+F939+F959+F963</f>
        <v>4016605.9799999995</v>
      </c>
      <c r="G873" s="386">
        <f t="shared" si="90"/>
        <v>120.14536053425509</v>
      </c>
      <c r="H873" s="261"/>
      <c r="I873" s="385">
        <f>I882+I891+I900+I907+I912+I916+I922+I930+I939+I959+I963</f>
        <v>7583066</v>
      </c>
      <c r="J873" s="385">
        <f>J882+J891+J900+J907+J912+J916+J922+J930+J939+J959+J963</f>
        <v>8362020.2399999993</v>
      </c>
      <c r="K873" s="386">
        <f t="shared" si="91"/>
        <v>110.2722861702641</v>
      </c>
      <c r="L873" s="261"/>
      <c r="M873" s="444"/>
    </row>
    <row r="874" spans="1:13" x14ac:dyDescent="0.25">
      <c r="A874" s="492"/>
      <c r="B874" s="381" t="s">
        <v>33</v>
      </c>
      <c r="C874" s="262"/>
      <c r="D874" s="262"/>
      <c r="E874" s="385">
        <f>E883+E892+E901+E908+E923+E931+E940+E960</f>
        <v>1654984.94</v>
      </c>
      <c r="F874" s="385">
        <f>F883+F892+F901+F908+F923+F931+F940+F960</f>
        <v>2958055.44</v>
      </c>
      <c r="G874" s="386">
        <f t="shared" si="90"/>
        <v>178.73609411817367</v>
      </c>
      <c r="H874" s="261"/>
      <c r="I874" s="385">
        <f>I883+I892+I901+I908+I923+I931+I940+I960</f>
        <v>2301288.94</v>
      </c>
      <c r="J874" s="385">
        <f>J883+J892+J901+J908+J923+J931+J940+J960</f>
        <v>3875840.64</v>
      </c>
      <c r="K874" s="386">
        <f t="shared" si="91"/>
        <v>168.42042616343517</v>
      </c>
      <c r="L874" s="261"/>
      <c r="M874" s="444"/>
    </row>
    <row r="875" spans="1:13" x14ac:dyDescent="0.25">
      <c r="A875" s="492"/>
      <c r="B875" s="381" t="s">
        <v>34</v>
      </c>
      <c r="C875" s="262"/>
      <c r="D875" s="262"/>
      <c r="E875" s="385">
        <f>E884+E893+E902+E909+E913+E932+E941+E948+E952</f>
        <v>5012709</v>
      </c>
      <c r="F875" s="385">
        <f>F884+F893+F902+F909+F913+F932+F941+F948+F952</f>
        <v>4440968.38</v>
      </c>
      <c r="G875" s="386">
        <f t="shared" si="90"/>
        <v>88.594178916031225</v>
      </c>
      <c r="H875" s="261"/>
      <c r="I875" s="385">
        <f>I884+I893+I902+I909+I913+I932+I941+I948+I952</f>
        <v>23570551.030000001</v>
      </c>
      <c r="J875" s="385">
        <f>J884+J893+J902+J909+J913+J932+J941+J948+J952</f>
        <v>25072727.699999996</v>
      </c>
      <c r="K875" s="386">
        <f t="shared" si="91"/>
        <v>106.37310798584242</v>
      </c>
      <c r="L875" s="261"/>
      <c r="M875" s="444"/>
    </row>
    <row r="876" spans="1:13" ht="30" x14ac:dyDescent="0.25">
      <c r="A876" s="492" t="s">
        <v>669</v>
      </c>
      <c r="B876" s="384" t="s">
        <v>311</v>
      </c>
      <c r="C876" s="262" t="s">
        <v>26</v>
      </c>
      <c r="D876" s="262" t="s">
        <v>280</v>
      </c>
      <c r="E876" s="401">
        <f>E877</f>
        <v>4270504.05</v>
      </c>
      <c r="F876" s="401">
        <f>F877</f>
        <v>3757370.89</v>
      </c>
      <c r="G876" s="386">
        <f t="shared" si="90"/>
        <v>87.98424836993189</v>
      </c>
      <c r="H876" s="261"/>
      <c r="I876" s="401">
        <f>I877</f>
        <v>14385869.850000001</v>
      </c>
      <c r="J876" s="401">
        <f>J877</f>
        <v>11135384.6</v>
      </c>
      <c r="K876" s="261"/>
      <c r="L876" s="261"/>
      <c r="M876" s="444"/>
    </row>
    <row r="877" spans="1:13" s="155" customFormat="1" x14ac:dyDescent="0.25">
      <c r="A877" s="492"/>
      <c r="B877" s="387" t="s">
        <v>312</v>
      </c>
      <c r="C877" s="388"/>
      <c r="D877" s="388"/>
      <c r="E877" s="404">
        <f>E878+E879+E880+E881+E882+E883+E884</f>
        <v>4270504.05</v>
      </c>
      <c r="F877" s="404">
        <f>F878+F879+F880+F881+F882+F883+F884</f>
        <v>3757370.89</v>
      </c>
      <c r="G877" s="390">
        <f t="shared" si="90"/>
        <v>87.98424836993189</v>
      </c>
      <c r="H877" s="391"/>
      <c r="I877" s="404">
        <f>I878+I879+I880+I881+I882+I883+I884</f>
        <v>14385869.850000001</v>
      </c>
      <c r="J877" s="404">
        <f>J878+J879+J880+J881+J882+J883+J884</f>
        <v>11135384.6</v>
      </c>
      <c r="K877" s="390">
        <f t="shared" ref="K877" si="92">J877/I877*100</f>
        <v>77.405014198706922</v>
      </c>
      <c r="L877" s="391"/>
      <c r="M877" s="447"/>
    </row>
    <row r="878" spans="1:13" x14ac:dyDescent="0.25">
      <c r="A878" s="492"/>
      <c r="B878" s="381" t="s">
        <v>28</v>
      </c>
      <c r="C878" s="262"/>
      <c r="D878" s="262"/>
      <c r="E878" s="401">
        <v>353806</v>
      </c>
      <c r="F878" s="385">
        <v>237976</v>
      </c>
      <c r="G878" s="386">
        <f t="shared" si="90"/>
        <v>67.261719699496339</v>
      </c>
      <c r="H878" s="261">
        <v>100</v>
      </c>
      <c r="I878" s="401">
        <f>E878+'2017'!E698+'2018'!E691</f>
        <v>733806</v>
      </c>
      <c r="J878" s="401">
        <f>F878+'2017'!F698+'2018'!F691</f>
        <v>423524.95</v>
      </c>
      <c r="K878" s="386">
        <f>J878/I878*100</f>
        <v>57.716201557359845</v>
      </c>
      <c r="L878" s="261">
        <v>100</v>
      </c>
      <c r="M878" s="444"/>
    </row>
    <row r="879" spans="1:13" x14ac:dyDescent="0.25">
      <c r="A879" s="492"/>
      <c r="B879" s="381" t="s">
        <v>29</v>
      </c>
      <c r="C879" s="262"/>
      <c r="D879" s="262"/>
      <c r="E879" s="401">
        <v>148000</v>
      </c>
      <c r="F879" s="385">
        <v>155855</v>
      </c>
      <c r="G879" s="386">
        <f t="shared" si="90"/>
        <v>105.30743243243244</v>
      </c>
      <c r="H879" s="491">
        <v>100</v>
      </c>
      <c r="I879" s="401">
        <f>E879+'2017'!E699+'2018'!E692</f>
        <v>185176</v>
      </c>
      <c r="J879" s="401">
        <f>F879+'2017'!F699+'2018'!F692</f>
        <v>206257</v>
      </c>
      <c r="K879" s="386">
        <f t="shared" ref="K879:K942" si="93">J879/I879*100</f>
        <v>111.38430466151121</v>
      </c>
      <c r="L879" s="491">
        <v>100</v>
      </c>
      <c r="M879" s="444"/>
    </row>
    <row r="880" spans="1:13" x14ac:dyDescent="0.25">
      <c r="A880" s="492"/>
      <c r="B880" s="381" t="s">
        <v>30</v>
      </c>
      <c r="C880" s="262"/>
      <c r="D880" s="262"/>
      <c r="E880" s="401">
        <v>400000</v>
      </c>
      <c r="F880" s="385">
        <v>399972.1</v>
      </c>
      <c r="G880" s="386">
        <f t="shared" si="90"/>
        <v>99.993024999999989</v>
      </c>
      <c r="H880" s="491">
        <v>100</v>
      </c>
      <c r="I880" s="401">
        <f>E880+'2017'!E700+'2018'!E693</f>
        <v>1725000</v>
      </c>
      <c r="J880" s="401">
        <f>F880+'2017'!F700+'2018'!F693</f>
        <v>1610909.48</v>
      </c>
      <c r="K880" s="386">
        <f t="shared" si="93"/>
        <v>93.386056811594202</v>
      </c>
      <c r="L880" s="491">
        <v>100</v>
      </c>
      <c r="M880" s="445"/>
    </row>
    <row r="881" spans="1:13" x14ac:dyDescent="0.25">
      <c r="A881" s="492"/>
      <c r="B881" s="381" t="s">
        <v>31</v>
      </c>
      <c r="C881" s="262"/>
      <c r="D881" s="262"/>
      <c r="E881" s="401">
        <v>173848.05</v>
      </c>
      <c r="F881" s="385">
        <v>191528.05</v>
      </c>
      <c r="G881" s="386">
        <f t="shared" si="90"/>
        <v>110.16980058159984</v>
      </c>
      <c r="H881" s="491">
        <v>100</v>
      </c>
      <c r="I881" s="401">
        <f>E881+'2017'!E701+'2018'!E694</f>
        <v>503276.87</v>
      </c>
      <c r="J881" s="401">
        <f>F881+'2017'!F701+'2018'!F694</f>
        <v>462231.85</v>
      </c>
      <c r="K881" s="386">
        <f t="shared" si="93"/>
        <v>91.844445384505747</v>
      </c>
      <c r="L881" s="491">
        <v>100</v>
      </c>
      <c r="M881" s="444"/>
    </row>
    <row r="882" spans="1:13" x14ac:dyDescent="0.25">
      <c r="A882" s="492"/>
      <c r="B882" s="381" t="s">
        <v>32</v>
      </c>
      <c r="C882" s="262"/>
      <c r="D882" s="262"/>
      <c r="E882" s="401">
        <v>585000</v>
      </c>
      <c r="F882" s="385">
        <v>579524.44999999995</v>
      </c>
      <c r="G882" s="386">
        <f t="shared" si="90"/>
        <v>99.064008547008541</v>
      </c>
      <c r="H882" s="491">
        <v>100</v>
      </c>
      <c r="I882" s="401">
        <f>E882+'2017'!E702+'2018'!E695</f>
        <v>646000</v>
      </c>
      <c r="J882" s="401">
        <f>F882+'2017'!F702+'2018'!F695</f>
        <v>630834.44999999995</v>
      </c>
      <c r="K882" s="386">
        <f t="shared" si="93"/>
        <v>97.652391640866867</v>
      </c>
      <c r="L882" s="491">
        <v>100</v>
      </c>
      <c r="M882" s="444"/>
    </row>
    <row r="883" spans="1:13" x14ac:dyDescent="0.25">
      <c r="A883" s="492"/>
      <c r="B883" s="381" t="s">
        <v>33</v>
      </c>
      <c r="C883" s="262"/>
      <c r="D883" s="262"/>
      <c r="E883" s="401">
        <v>604850</v>
      </c>
      <c r="F883" s="385">
        <v>974126.81</v>
      </c>
      <c r="G883" s="386">
        <f t="shared" si="90"/>
        <v>161.05262627097628</v>
      </c>
      <c r="H883" s="491">
        <v>100</v>
      </c>
      <c r="I883" s="401">
        <f>E883+'2017'!E703+'2018'!E696</f>
        <v>611569</v>
      </c>
      <c r="J883" s="401">
        <f>F883+'2017'!F703+'2018'!F696</f>
        <v>983728.31</v>
      </c>
      <c r="K883" s="386">
        <f t="shared" si="93"/>
        <v>160.85320053828761</v>
      </c>
      <c r="L883" s="491">
        <v>100</v>
      </c>
      <c r="M883" s="444"/>
    </row>
    <row r="884" spans="1:13" ht="22.5" customHeight="1" x14ac:dyDescent="0.25">
      <c r="A884" s="492"/>
      <c r="B884" s="381" t="s">
        <v>34</v>
      </c>
      <c r="C884" s="262"/>
      <c r="D884" s="262"/>
      <c r="E884" s="401">
        <v>2005000</v>
      </c>
      <c r="F884" s="385">
        <v>1218388.48</v>
      </c>
      <c r="G884" s="386">
        <f t="shared" si="90"/>
        <v>60.767505236907724</v>
      </c>
      <c r="H884" s="261">
        <v>100</v>
      </c>
      <c r="I884" s="401">
        <f>E884+'2017'!E704+'2018'!E697</f>
        <v>9981041.9800000004</v>
      </c>
      <c r="J884" s="401">
        <f>F884+'2017'!F704+'2018'!F697</f>
        <v>6817898.5600000005</v>
      </c>
      <c r="K884" s="386">
        <f t="shared" si="93"/>
        <v>68.308484962408713</v>
      </c>
      <c r="L884" s="261"/>
      <c r="M884" s="445"/>
    </row>
    <row r="885" spans="1:13" ht="45" x14ac:dyDescent="0.25">
      <c r="A885" s="492" t="s">
        <v>674</v>
      </c>
      <c r="B885" s="384" t="s">
        <v>313</v>
      </c>
      <c r="C885" s="262" t="s">
        <v>26</v>
      </c>
      <c r="D885" s="262" t="s">
        <v>280</v>
      </c>
      <c r="E885" s="401">
        <f>E886</f>
        <v>3363553</v>
      </c>
      <c r="F885" s="401">
        <f>F886</f>
        <v>2895046.6</v>
      </c>
      <c r="G885" s="386">
        <f t="shared" si="90"/>
        <v>86.07108614016191</v>
      </c>
      <c r="H885" s="261"/>
      <c r="I885" s="401">
        <f>I886</f>
        <v>14281445.300000001</v>
      </c>
      <c r="J885" s="401">
        <f>J886</f>
        <v>17511255.030000001</v>
      </c>
      <c r="K885" s="386">
        <f t="shared" si="93"/>
        <v>122.61542625521243</v>
      </c>
      <c r="L885" s="261"/>
      <c r="M885" s="444"/>
    </row>
    <row r="886" spans="1:13" x14ac:dyDescent="0.25">
      <c r="A886" s="492"/>
      <c r="B886" s="387" t="s">
        <v>312</v>
      </c>
      <c r="C886" s="262"/>
      <c r="D886" s="262"/>
      <c r="E886" s="404">
        <f>E887+E888+E889+E890+E891+E892+E893</f>
        <v>3363553</v>
      </c>
      <c r="F886" s="404">
        <f>F887+F888+F889+F890+F891+F892+F893</f>
        <v>2895046.6</v>
      </c>
      <c r="G886" s="390">
        <f t="shared" si="90"/>
        <v>86.07108614016191</v>
      </c>
      <c r="H886" s="261"/>
      <c r="I886" s="404">
        <f>I887+I888+I889+I890+I891+I892+I893</f>
        <v>14281445.300000001</v>
      </c>
      <c r="J886" s="404">
        <f>J887+J888+J889+J890+J891+J892+J893</f>
        <v>17511255.030000001</v>
      </c>
      <c r="K886" s="390">
        <f t="shared" si="93"/>
        <v>122.61542625521243</v>
      </c>
      <c r="L886" s="261"/>
      <c r="M886" s="444"/>
    </row>
    <row r="887" spans="1:13" x14ac:dyDescent="0.25">
      <c r="A887" s="492"/>
      <c r="B887" s="381" t="s">
        <v>28</v>
      </c>
      <c r="C887" s="262"/>
      <c r="D887" s="262"/>
      <c r="E887" s="404"/>
      <c r="F887" s="401"/>
      <c r="G887" s="390"/>
      <c r="H887" s="261"/>
      <c r="I887" s="401"/>
      <c r="J887" s="401">
        <f>'2017'!F707+'2018'!F700</f>
        <v>59804.97</v>
      </c>
      <c r="K887" s="386"/>
      <c r="L887" s="261"/>
      <c r="M887" s="444"/>
    </row>
    <row r="888" spans="1:13" x14ac:dyDescent="0.25">
      <c r="A888" s="492"/>
      <c r="B888" s="381" t="s">
        <v>29</v>
      </c>
      <c r="C888" s="262"/>
      <c r="D888" s="262"/>
      <c r="E888" s="401">
        <v>102216</v>
      </c>
      <c r="F888" s="401">
        <v>117055.24</v>
      </c>
      <c r="G888" s="386">
        <f t="shared" si="90"/>
        <v>114.5175315019175</v>
      </c>
      <c r="H888" s="261">
        <v>100</v>
      </c>
      <c r="I888" s="401">
        <f>E888+'2017'!E708+'2018'!E701</f>
        <v>202216</v>
      </c>
      <c r="J888" s="401">
        <f>F888+'2017'!F708+'2018'!F701</f>
        <v>293886.70999999996</v>
      </c>
      <c r="K888" s="386">
        <f t="shared" si="93"/>
        <v>145.33306464374726</v>
      </c>
      <c r="L888" s="261">
        <v>100</v>
      </c>
      <c r="M888" s="444"/>
    </row>
    <row r="889" spans="1:13" x14ac:dyDescent="0.25">
      <c r="A889" s="492"/>
      <c r="B889" s="381" t="s">
        <v>30</v>
      </c>
      <c r="C889" s="262"/>
      <c r="D889" s="262"/>
      <c r="E889" s="401">
        <v>1328511</v>
      </c>
      <c r="F889" s="385">
        <v>1328419.6000000001</v>
      </c>
      <c r="G889" s="386">
        <f t="shared" si="90"/>
        <v>99.993120117183835</v>
      </c>
      <c r="H889" s="491">
        <v>100</v>
      </c>
      <c r="I889" s="401">
        <f>E889+'2017'!E709+'2018'!E702</f>
        <v>3115508</v>
      </c>
      <c r="J889" s="401">
        <f>F889+'2017'!F709+'2018'!F702</f>
        <v>3023133.73</v>
      </c>
      <c r="K889" s="386">
        <f t="shared" si="93"/>
        <v>97.035017403261364</v>
      </c>
      <c r="L889" s="491">
        <v>100</v>
      </c>
      <c r="M889" s="444"/>
    </row>
    <row r="890" spans="1:13" x14ac:dyDescent="0.25">
      <c r="A890" s="492"/>
      <c r="B890" s="381" t="s">
        <v>31</v>
      </c>
      <c r="C890" s="262"/>
      <c r="D890" s="262"/>
      <c r="E890" s="401">
        <v>400000</v>
      </c>
      <c r="F890" s="385">
        <v>262228.84000000003</v>
      </c>
      <c r="G890" s="386">
        <f t="shared" si="90"/>
        <v>65.557210000000012</v>
      </c>
      <c r="H890" s="491">
        <v>100</v>
      </c>
      <c r="I890" s="401">
        <f>E890+'2017'!E710+'2018'!E703</f>
        <v>1266140.3</v>
      </c>
      <c r="J890" s="401">
        <f>F890+'2017'!F710+'2018'!F703</f>
        <v>588779.84</v>
      </c>
      <c r="K890" s="386">
        <f t="shared" si="93"/>
        <v>46.501942952135714</v>
      </c>
      <c r="L890" s="261">
        <v>80</v>
      </c>
      <c r="M890" s="445"/>
    </row>
    <row r="891" spans="1:13" x14ac:dyDescent="0.25">
      <c r="A891" s="492"/>
      <c r="B891" s="381" t="s">
        <v>32</v>
      </c>
      <c r="C891" s="262"/>
      <c r="D891" s="262"/>
      <c r="E891" s="401">
        <v>285000</v>
      </c>
      <c r="F891" s="385">
        <v>291795.34999999998</v>
      </c>
      <c r="G891" s="386">
        <f t="shared" si="90"/>
        <v>102.38433333333332</v>
      </c>
      <c r="H891" s="491">
        <v>100</v>
      </c>
      <c r="I891" s="401">
        <f>E891+'2017'!E711+'2018'!E704</f>
        <v>490416</v>
      </c>
      <c r="J891" s="401">
        <f>F891+'2017'!F711+'2018'!F704</f>
        <v>464338.24</v>
      </c>
      <c r="K891" s="386">
        <f t="shared" si="93"/>
        <v>94.682522593063851</v>
      </c>
      <c r="L891" s="491">
        <v>100</v>
      </c>
      <c r="M891" s="444"/>
    </row>
    <row r="892" spans="1:13" x14ac:dyDescent="0.25">
      <c r="A892" s="492"/>
      <c r="B892" s="381" t="s">
        <v>33</v>
      </c>
      <c r="C892" s="262"/>
      <c r="D892" s="262"/>
      <c r="E892" s="401">
        <v>149026</v>
      </c>
      <c r="F892" s="385">
        <v>308549.23</v>
      </c>
      <c r="G892" s="386">
        <f t="shared" si="90"/>
        <v>207.04389166990995</v>
      </c>
      <c r="H892" s="261"/>
      <c r="I892" s="401">
        <f>E892+'2017'!E712+'2018'!E705</f>
        <v>338785</v>
      </c>
      <c r="J892" s="401">
        <f>F892+'2017'!F712+'2018'!F705</f>
        <v>525890.23</v>
      </c>
      <c r="K892" s="386">
        <f t="shared" si="93"/>
        <v>155.22830999011171</v>
      </c>
      <c r="L892" s="491">
        <v>100</v>
      </c>
      <c r="M892" s="444"/>
    </row>
    <row r="893" spans="1:13" x14ac:dyDescent="0.25">
      <c r="A893" s="492"/>
      <c r="B893" s="381" t="s">
        <v>34</v>
      </c>
      <c r="C893" s="262"/>
      <c r="D893" s="262"/>
      <c r="E893" s="401">
        <v>1098800</v>
      </c>
      <c r="F893" s="385">
        <v>586998.34</v>
      </c>
      <c r="G893" s="386">
        <f t="shared" si="90"/>
        <v>53.421763742264282</v>
      </c>
      <c r="H893" s="261">
        <v>100</v>
      </c>
      <c r="I893" s="401">
        <f>E893+'2017'!E713+'2018'!E706</f>
        <v>8868380</v>
      </c>
      <c r="J893" s="401">
        <f>F893+'2017'!F713+'2018'!F706</f>
        <v>12555421.309999999</v>
      </c>
      <c r="K893" s="386">
        <f t="shared" si="93"/>
        <v>141.57513897690447</v>
      </c>
      <c r="L893" s="261">
        <v>100</v>
      </c>
      <c r="M893" s="444"/>
    </row>
    <row r="894" spans="1:13" ht="30" x14ac:dyDescent="0.25">
      <c r="A894" s="492" t="s">
        <v>675</v>
      </c>
      <c r="B894" s="384" t="s">
        <v>314</v>
      </c>
      <c r="C894" s="262" t="s">
        <v>26</v>
      </c>
      <c r="D894" s="262" t="s">
        <v>280</v>
      </c>
      <c r="E894" s="401">
        <f>E895</f>
        <v>2048385.79</v>
      </c>
      <c r="F894" s="401">
        <f>F895</f>
        <v>2069237.83</v>
      </c>
      <c r="G894" s="386">
        <f t="shared" si="90"/>
        <v>101.0179742557187</v>
      </c>
      <c r="H894" s="261"/>
      <c r="I894" s="401">
        <f>I895</f>
        <v>4408993.1500000004</v>
      </c>
      <c r="J894" s="401">
        <f>J895</f>
        <v>4582154.7699999996</v>
      </c>
      <c r="K894" s="386">
        <f t="shared" si="93"/>
        <v>103.92746402883387</v>
      </c>
      <c r="L894" s="261"/>
      <c r="M894" s="444"/>
    </row>
    <row r="895" spans="1:13" x14ac:dyDescent="0.25">
      <c r="A895" s="492"/>
      <c r="B895" s="387" t="s">
        <v>312</v>
      </c>
      <c r="C895" s="262"/>
      <c r="D895" s="262"/>
      <c r="E895" s="404">
        <f>E896+E897+E898+E899+E900+E901+E902</f>
        <v>2048385.79</v>
      </c>
      <c r="F895" s="404">
        <f>F896+F897+F898+F899+F900+F901+F902</f>
        <v>2069237.83</v>
      </c>
      <c r="G895" s="390">
        <f t="shared" si="90"/>
        <v>101.0179742557187</v>
      </c>
      <c r="H895" s="261"/>
      <c r="I895" s="404">
        <f>I896+I897+I898+I899+I900+I901+I902</f>
        <v>4408993.1500000004</v>
      </c>
      <c r="J895" s="404">
        <f>J896+J897+J898+J899+J900+J901+J902</f>
        <v>4582154.7699999996</v>
      </c>
      <c r="K895" s="390">
        <f t="shared" si="93"/>
        <v>103.92746402883387</v>
      </c>
      <c r="L895" s="261"/>
      <c r="M895" s="444"/>
    </row>
    <row r="896" spans="1:13" x14ac:dyDescent="0.25">
      <c r="A896" s="492"/>
      <c r="B896" s="381" t="s">
        <v>28</v>
      </c>
      <c r="C896" s="262"/>
      <c r="D896" s="262"/>
      <c r="E896" s="401">
        <v>8500</v>
      </c>
      <c r="F896" s="385">
        <v>58606</v>
      </c>
      <c r="G896" s="386">
        <f t="shared" si="90"/>
        <v>689.48235294117649</v>
      </c>
      <c r="H896" s="261">
        <v>100</v>
      </c>
      <c r="I896" s="401">
        <f>E896+'2017'!E716+'2018'!E709</f>
        <v>17000</v>
      </c>
      <c r="J896" s="401">
        <f>F896+'2017'!F716+'2018'!F709</f>
        <v>67095.360000000001</v>
      </c>
      <c r="K896" s="386">
        <f t="shared" si="93"/>
        <v>394.67858823529411</v>
      </c>
      <c r="L896" s="261">
        <v>100</v>
      </c>
      <c r="M896" s="444"/>
    </row>
    <row r="897" spans="1:13" x14ac:dyDescent="0.25">
      <c r="A897" s="492"/>
      <c r="B897" s="381" t="s">
        <v>29</v>
      </c>
      <c r="C897" s="262"/>
      <c r="D897" s="262"/>
      <c r="E897" s="401">
        <v>539620.99</v>
      </c>
      <c r="F897" s="385">
        <v>542812.91</v>
      </c>
      <c r="G897" s="386">
        <f t="shared" si="90"/>
        <v>100.59151146066428</v>
      </c>
      <c r="H897" s="491">
        <v>100</v>
      </c>
      <c r="I897" s="401">
        <f>E897+'2017'!E717+'2018'!E710</f>
        <v>821567.99</v>
      </c>
      <c r="J897" s="401">
        <f>F897+'2017'!F717+'2018'!F710</f>
        <v>838244.47000000009</v>
      </c>
      <c r="K897" s="386">
        <f t="shared" si="93"/>
        <v>102.0298356560849</v>
      </c>
      <c r="L897" s="491">
        <v>100</v>
      </c>
      <c r="M897" s="444"/>
    </row>
    <row r="898" spans="1:13" x14ac:dyDescent="0.25">
      <c r="A898" s="492"/>
      <c r="B898" s="381" t="s">
        <v>30</v>
      </c>
      <c r="C898" s="262"/>
      <c r="D898" s="262"/>
      <c r="E898" s="401">
        <v>61008.800000000003</v>
      </c>
      <c r="F898" s="385">
        <v>59017.86</v>
      </c>
      <c r="G898" s="386">
        <f t="shared" si="90"/>
        <v>96.736634714991936</v>
      </c>
      <c r="H898" s="491">
        <v>100</v>
      </c>
      <c r="I898" s="401">
        <f>E898+'2018'!E711</f>
        <v>88824.760000000009</v>
      </c>
      <c r="J898" s="401">
        <f>F898+'2018'!F711</f>
        <v>86572.510000000009</v>
      </c>
      <c r="K898" s="386">
        <f t="shared" si="93"/>
        <v>97.464389433756978</v>
      </c>
      <c r="L898" s="491">
        <v>100</v>
      </c>
      <c r="M898" s="444"/>
    </row>
    <row r="899" spans="1:13" x14ac:dyDescent="0.25">
      <c r="A899" s="492"/>
      <c r="B899" s="381" t="s">
        <v>31</v>
      </c>
      <c r="C899" s="262"/>
      <c r="D899" s="262"/>
      <c r="E899" s="401">
        <v>221500</v>
      </c>
      <c r="F899" s="385">
        <v>218895.55</v>
      </c>
      <c r="G899" s="386">
        <f t="shared" si="90"/>
        <v>98.824176072234764</v>
      </c>
      <c r="H899" s="491">
        <v>100</v>
      </c>
      <c r="I899" s="401">
        <f>E899+'2017'!E718+'2018'!E712</f>
        <v>334800</v>
      </c>
      <c r="J899" s="401">
        <f>F899+'2017'!F718+'2018'!F712</f>
        <v>348620.33</v>
      </c>
      <c r="K899" s="386">
        <f t="shared" si="93"/>
        <v>104.12793608124254</v>
      </c>
      <c r="L899" s="491">
        <v>100</v>
      </c>
      <c r="M899" s="444"/>
    </row>
    <row r="900" spans="1:13" x14ac:dyDescent="0.25">
      <c r="A900" s="492"/>
      <c r="B900" s="381" t="s">
        <v>32</v>
      </c>
      <c r="C900" s="262"/>
      <c r="D900" s="262"/>
      <c r="E900" s="401">
        <v>428847</v>
      </c>
      <c r="F900" s="385">
        <v>439812.77</v>
      </c>
      <c r="G900" s="386">
        <f t="shared" si="90"/>
        <v>102.55703549284476</v>
      </c>
      <c r="H900" s="491">
        <v>100</v>
      </c>
      <c r="I900" s="401">
        <f>E900+'2017'!E719+'2018'!E713</f>
        <v>926372</v>
      </c>
      <c r="J900" s="401">
        <f>F900+'2017'!F719+'2018'!F713</f>
        <v>882470.01</v>
      </c>
      <c r="K900" s="386">
        <f t="shared" si="93"/>
        <v>95.26086820413397</v>
      </c>
      <c r="L900" s="491">
        <v>100</v>
      </c>
      <c r="M900" s="444"/>
    </row>
    <row r="901" spans="1:13" x14ac:dyDescent="0.25">
      <c r="A901" s="492"/>
      <c r="B901" s="381" t="s">
        <v>33</v>
      </c>
      <c r="C901" s="262"/>
      <c r="D901" s="262"/>
      <c r="E901" s="401">
        <v>92000</v>
      </c>
      <c r="F901" s="385">
        <v>126848.77</v>
      </c>
      <c r="G901" s="386">
        <f t="shared" si="90"/>
        <v>137.87909782608696</v>
      </c>
      <c r="H901" s="491">
        <v>100</v>
      </c>
      <c r="I901" s="401">
        <f>E901+'2017'!E720+'2018'!E714</f>
        <v>310270</v>
      </c>
      <c r="J901" s="401">
        <f>F901+'2017'!F720+'2018'!F714</f>
        <v>339570.84</v>
      </c>
      <c r="K901" s="386">
        <f t="shared" si="93"/>
        <v>109.44365874883167</v>
      </c>
      <c r="L901" s="491">
        <v>100</v>
      </c>
      <c r="M901" s="444"/>
    </row>
    <row r="902" spans="1:13" x14ac:dyDescent="0.25">
      <c r="A902" s="492"/>
      <c r="B902" s="381" t="s">
        <v>34</v>
      </c>
      <c r="C902" s="262"/>
      <c r="D902" s="262"/>
      <c r="E902" s="401">
        <v>696909</v>
      </c>
      <c r="F902" s="385">
        <v>623243.97</v>
      </c>
      <c r="G902" s="386">
        <f t="shared" si="90"/>
        <v>89.429749077713154</v>
      </c>
      <c r="H902" s="261">
        <v>100</v>
      </c>
      <c r="I902" s="401">
        <f>E902+'2017'!E721+'2018'!E715</f>
        <v>1910158.4</v>
      </c>
      <c r="J902" s="401">
        <f>F902+'2017'!F721+'2018'!F715</f>
        <v>2019581.2499999998</v>
      </c>
      <c r="K902" s="386">
        <f t="shared" si="93"/>
        <v>105.72846995306774</v>
      </c>
      <c r="L902" s="261">
        <v>100</v>
      </c>
      <c r="M902" s="444"/>
    </row>
    <row r="903" spans="1:13" ht="60" x14ac:dyDescent="0.25">
      <c r="A903" s="492" t="s">
        <v>676</v>
      </c>
      <c r="B903" s="384" t="s">
        <v>315</v>
      </c>
      <c r="C903" s="262" t="s">
        <v>26</v>
      </c>
      <c r="D903" s="262" t="s">
        <v>526</v>
      </c>
      <c r="E903" s="401">
        <f>E904</f>
        <v>931392.95</v>
      </c>
      <c r="F903" s="401">
        <f>F904</f>
        <v>1682800.5</v>
      </c>
      <c r="G903" s="386">
        <f t="shared" si="90"/>
        <v>180.67567507355514</v>
      </c>
      <c r="H903" s="261"/>
      <c r="I903" s="401">
        <f>I904</f>
        <v>1636675.15</v>
      </c>
      <c r="J903" s="401">
        <f>J904</f>
        <v>2541003.3199999998</v>
      </c>
      <c r="K903" s="386">
        <f t="shared" si="93"/>
        <v>155.25398060818605</v>
      </c>
      <c r="L903" s="261"/>
      <c r="M903" s="444"/>
    </row>
    <row r="904" spans="1:13" x14ac:dyDescent="0.25">
      <c r="A904" s="492"/>
      <c r="B904" s="387" t="s">
        <v>312</v>
      </c>
      <c r="C904" s="262"/>
      <c r="D904" s="262"/>
      <c r="E904" s="404">
        <f>E905+E906+E907+E908+E909</f>
        <v>931392.95</v>
      </c>
      <c r="F904" s="404">
        <f>F905+F906+F907+F908+F909</f>
        <v>1682800.5</v>
      </c>
      <c r="G904" s="390">
        <f t="shared" si="90"/>
        <v>180.67567507355514</v>
      </c>
      <c r="H904" s="261"/>
      <c r="I904" s="404">
        <f>I905+I906+I907+I908+I909</f>
        <v>1636675.15</v>
      </c>
      <c r="J904" s="404">
        <f>J905+J906+J907+J908+J909</f>
        <v>2541003.3199999998</v>
      </c>
      <c r="K904" s="390">
        <f t="shared" si="93"/>
        <v>155.25398060818605</v>
      </c>
      <c r="L904" s="261"/>
      <c r="M904" s="444"/>
    </row>
    <row r="905" spans="1:13" x14ac:dyDescent="0.25">
      <c r="A905" s="492"/>
      <c r="B905" s="381" t="s">
        <v>29</v>
      </c>
      <c r="C905" s="262"/>
      <c r="D905" s="262"/>
      <c r="E905" s="401">
        <v>221162</v>
      </c>
      <c r="F905" s="385">
        <v>196863.97</v>
      </c>
      <c r="G905" s="386">
        <f t="shared" si="90"/>
        <v>89.013469764245215</v>
      </c>
      <c r="H905" s="261">
        <v>100</v>
      </c>
      <c r="I905" s="401">
        <f>E905+'2017'!E724+'2018'!E718</f>
        <v>568444.19999999995</v>
      </c>
      <c r="J905" s="401">
        <f>F905+'2017'!F724+'2018'!F718</f>
        <v>599261.75</v>
      </c>
      <c r="K905" s="386">
        <f t="shared" si="93"/>
        <v>105.42138524766371</v>
      </c>
      <c r="L905" s="261">
        <v>100</v>
      </c>
      <c r="M905" s="444"/>
    </row>
    <row r="906" spans="1:13" x14ac:dyDescent="0.25">
      <c r="A906" s="492"/>
      <c r="B906" s="381" t="s">
        <v>31</v>
      </c>
      <c r="C906" s="262"/>
      <c r="D906" s="262"/>
      <c r="E906" s="401">
        <v>1332</v>
      </c>
      <c r="F906" s="401">
        <v>1332</v>
      </c>
      <c r="G906" s="386">
        <f t="shared" si="90"/>
        <v>100</v>
      </c>
      <c r="H906" s="491">
        <v>100</v>
      </c>
      <c r="I906" s="401">
        <f>E906+'2018'!E720</f>
        <v>1332</v>
      </c>
      <c r="J906" s="401">
        <f>F906+'2018'!F720</f>
        <v>4895.8500000000004</v>
      </c>
      <c r="K906" s="386">
        <f t="shared" si="93"/>
        <v>367.55630630630634</v>
      </c>
      <c r="L906" s="491">
        <v>100</v>
      </c>
      <c r="M906" s="444"/>
    </row>
    <row r="907" spans="1:13" x14ac:dyDescent="0.25">
      <c r="A907" s="492"/>
      <c r="B907" s="381" t="s">
        <v>32</v>
      </c>
      <c r="C907" s="262"/>
      <c r="D907" s="262"/>
      <c r="E907" s="401">
        <v>27500</v>
      </c>
      <c r="F907" s="385">
        <v>50352.53</v>
      </c>
      <c r="G907" s="386">
        <f t="shared" si="90"/>
        <v>183.10010909090909</v>
      </c>
      <c r="H907" s="491">
        <v>100</v>
      </c>
      <c r="I907" s="401">
        <f>E907</f>
        <v>27500</v>
      </c>
      <c r="J907" s="401">
        <f>F907</f>
        <v>50352.53</v>
      </c>
      <c r="K907" s="386">
        <f t="shared" si="93"/>
        <v>183.10010909090909</v>
      </c>
      <c r="L907" s="491">
        <v>100</v>
      </c>
      <c r="M907" s="444"/>
    </row>
    <row r="908" spans="1:13" x14ac:dyDescent="0.25">
      <c r="A908" s="492"/>
      <c r="B908" s="381" t="s">
        <v>33</v>
      </c>
      <c r="C908" s="262"/>
      <c r="D908" s="262"/>
      <c r="E908" s="401">
        <v>527398.94999999995</v>
      </c>
      <c r="F908" s="385">
        <v>1065306</v>
      </c>
      <c r="G908" s="386">
        <f t="shared" si="90"/>
        <v>201.99243855149885</v>
      </c>
      <c r="H908" s="491">
        <v>100</v>
      </c>
      <c r="I908" s="401">
        <f>E908+'2018'!E721</f>
        <v>527398.94999999995</v>
      </c>
      <c r="J908" s="401">
        <f>F908+'2018'!F721</f>
        <v>1112709.46</v>
      </c>
      <c r="K908" s="386">
        <f t="shared" si="93"/>
        <v>210.98059827384944</v>
      </c>
      <c r="L908" s="491">
        <v>100</v>
      </c>
      <c r="M908" s="444"/>
    </row>
    <row r="909" spans="1:13" x14ac:dyDescent="0.25">
      <c r="A909" s="492"/>
      <c r="B909" s="381" t="s">
        <v>34</v>
      </c>
      <c r="C909" s="469"/>
      <c r="D909" s="469"/>
      <c r="E909" s="401">
        <v>154000</v>
      </c>
      <c r="F909" s="385">
        <v>368946</v>
      </c>
      <c r="G909" s="386">
        <f t="shared" si="90"/>
        <v>239.57532467532468</v>
      </c>
      <c r="H909" s="470">
        <v>100</v>
      </c>
      <c r="I909" s="401">
        <f>E909+'2017'!E725+'2018'!E719</f>
        <v>512000</v>
      </c>
      <c r="J909" s="401">
        <f>F909+'2017'!F725+'2018'!F719</f>
        <v>773783.73</v>
      </c>
      <c r="K909" s="386">
        <f t="shared" si="93"/>
        <v>151.12963476562498</v>
      </c>
      <c r="L909" s="470">
        <v>100</v>
      </c>
      <c r="M909" s="444"/>
    </row>
    <row r="910" spans="1:13" ht="30" x14ac:dyDescent="0.25">
      <c r="A910" s="492" t="s">
        <v>671</v>
      </c>
      <c r="B910" s="381" t="s">
        <v>316</v>
      </c>
      <c r="C910" s="262" t="s">
        <v>26</v>
      </c>
      <c r="D910" s="262" t="s">
        <v>280</v>
      </c>
      <c r="E910" s="401">
        <f>E911</f>
        <v>1325400</v>
      </c>
      <c r="F910" s="401">
        <f>F911</f>
        <v>2030400</v>
      </c>
      <c r="G910" s="386">
        <f t="shared" si="90"/>
        <v>153.19148936170214</v>
      </c>
      <c r="H910" s="261"/>
      <c r="I910" s="401">
        <f>I911</f>
        <v>4319500</v>
      </c>
      <c r="J910" s="401">
        <f>J911</f>
        <v>5019450.72</v>
      </c>
      <c r="K910" s="386">
        <f t="shared" si="93"/>
        <v>116.20443847667555</v>
      </c>
      <c r="L910" s="261"/>
      <c r="M910" s="444"/>
    </row>
    <row r="911" spans="1:13" x14ac:dyDescent="0.25">
      <c r="A911" s="492"/>
      <c r="B911" s="387" t="s">
        <v>312</v>
      </c>
      <c r="C911" s="262"/>
      <c r="D911" s="262"/>
      <c r="E911" s="404">
        <f>E912+E913</f>
        <v>1325400</v>
      </c>
      <c r="F911" s="404">
        <f>F912+F913</f>
        <v>2030400</v>
      </c>
      <c r="G911" s="390">
        <f t="shared" si="90"/>
        <v>153.19148936170214</v>
      </c>
      <c r="H911" s="261"/>
      <c r="I911" s="404">
        <f>I912+I913</f>
        <v>4319500</v>
      </c>
      <c r="J911" s="404">
        <f>J912+J913</f>
        <v>5019450.72</v>
      </c>
      <c r="K911" s="390">
        <f t="shared" si="93"/>
        <v>116.20443847667555</v>
      </c>
      <c r="L911" s="261"/>
      <c r="M911" s="444"/>
    </row>
    <row r="912" spans="1:13" x14ac:dyDescent="0.25">
      <c r="A912" s="492"/>
      <c r="B912" s="381" t="s">
        <v>32</v>
      </c>
      <c r="C912" s="262"/>
      <c r="D912" s="262"/>
      <c r="E912" s="401">
        <v>1325400</v>
      </c>
      <c r="F912" s="385">
        <v>2030400</v>
      </c>
      <c r="G912" s="386">
        <f t="shared" si="90"/>
        <v>153.19148936170214</v>
      </c>
      <c r="H912" s="261"/>
      <c r="I912" s="401">
        <f>E912+'2017'!E728+'2018'!E724</f>
        <v>4300500</v>
      </c>
      <c r="J912" s="401">
        <f>F912+'2017'!F728+'2018'!F724</f>
        <v>5005450.72</v>
      </c>
      <c r="K912" s="386">
        <f t="shared" si="93"/>
        <v>116.39229670968491</v>
      </c>
      <c r="L912" s="491">
        <v>100</v>
      </c>
      <c r="M912" s="444"/>
    </row>
    <row r="913" spans="1:13" ht="29.25" customHeight="1" x14ac:dyDescent="0.25">
      <c r="A913" s="492"/>
      <c r="B913" s="381" t="s">
        <v>34</v>
      </c>
      <c r="C913" s="469"/>
      <c r="D913" s="469"/>
      <c r="E913" s="401"/>
      <c r="F913" s="385"/>
      <c r="G913" s="386"/>
      <c r="H913" s="470"/>
      <c r="I913" s="401">
        <f>'2017'!E729</f>
        <v>19000</v>
      </c>
      <c r="J913" s="401">
        <f>'2017'!F729</f>
        <v>14000</v>
      </c>
      <c r="K913" s="386">
        <f t="shared" si="93"/>
        <v>73.68421052631578</v>
      </c>
      <c r="L913" s="470">
        <v>100</v>
      </c>
      <c r="M913" s="444"/>
    </row>
    <row r="914" spans="1:13" ht="30" x14ac:dyDescent="0.25">
      <c r="A914" s="492"/>
      <c r="B914" s="381" t="s">
        <v>563</v>
      </c>
      <c r="C914" s="469" t="s">
        <v>317</v>
      </c>
      <c r="D914" s="469" t="s">
        <v>591</v>
      </c>
      <c r="E914" s="401">
        <f>E915</f>
        <v>420000</v>
      </c>
      <c r="F914" s="401">
        <f>F915</f>
        <v>254648.71</v>
      </c>
      <c r="G914" s="386">
        <f t="shared" si="90"/>
        <v>60.630645238095241</v>
      </c>
      <c r="H914" s="470"/>
      <c r="I914" s="401">
        <f>I915</f>
        <v>422000</v>
      </c>
      <c r="J914" s="401">
        <f>J915</f>
        <v>256648.71</v>
      </c>
      <c r="K914" s="386">
        <f t="shared" si="93"/>
        <v>60.817229857819896</v>
      </c>
      <c r="L914" s="470"/>
      <c r="M914" s="444"/>
    </row>
    <row r="915" spans="1:13" x14ac:dyDescent="0.25">
      <c r="A915" s="492"/>
      <c r="B915" s="387" t="s">
        <v>312</v>
      </c>
      <c r="C915" s="469"/>
      <c r="D915" s="469"/>
      <c r="E915" s="404">
        <f>E916</f>
        <v>420000</v>
      </c>
      <c r="F915" s="404">
        <f>F916</f>
        <v>254648.71</v>
      </c>
      <c r="G915" s="390">
        <f t="shared" si="90"/>
        <v>60.630645238095241</v>
      </c>
      <c r="H915" s="470"/>
      <c r="I915" s="404">
        <f>I916</f>
        <v>422000</v>
      </c>
      <c r="J915" s="404">
        <f>J916</f>
        <v>256648.71</v>
      </c>
      <c r="K915" s="390">
        <f t="shared" si="93"/>
        <v>60.817229857819896</v>
      </c>
      <c r="L915" s="470"/>
      <c r="M915" s="444"/>
    </row>
    <row r="916" spans="1:13" ht="19.5" customHeight="1" x14ac:dyDescent="0.25">
      <c r="A916" s="492"/>
      <c r="B916" s="381" t="s">
        <v>32</v>
      </c>
      <c r="C916" s="469"/>
      <c r="D916" s="469"/>
      <c r="E916" s="401">
        <v>420000</v>
      </c>
      <c r="F916" s="385">
        <v>254648.71</v>
      </c>
      <c r="G916" s="386">
        <f t="shared" si="90"/>
        <v>60.630645238095241</v>
      </c>
      <c r="H916" s="491">
        <v>100</v>
      </c>
      <c r="I916" s="401">
        <f>E916+'2017'!E732</f>
        <v>422000</v>
      </c>
      <c r="J916" s="401">
        <f>F916+'2017'!F732</f>
        <v>256648.71</v>
      </c>
      <c r="K916" s="386">
        <f t="shared" si="93"/>
        <v>60.817229857819896</v>
      </c>
      <c r="L916" s="491">
        <v>100</v>
      </c>
      <c r="M916" s="444"/>
    </row>
    <row r="917" spans="1:13" ht="75" x14ac:dyDescent="0.25">
      <c r="A917" s="492" t="s">
        <v>672</v>
      </c>
      <c r="B917" s="384" t="s">
        <v>318</v>
      </c>
      <c r="C917" s="262" t="s">
        <v>317</v>
      </c>
      <c r="D917" s="262" t="s">
        <v>280</v>
      </c>
      <c r="E917" s="401">
        <f>E918</f>
        <v>7000</v>
      </c>
      <c r="F917" s="401">
        <f>F918</f>
        <v>11720</v>
      </c>
      <c r="G917" s="386">
        <f t="shared" si="90"/>
        <v>167.42857142857144</v>
      </c>
      <c r="H917" s="261">
        <v>100</v>
      </c>
      <c r="I917" s="401">
        <f>I918</f>
        <v>39500</v>
      </c>
      <c r="J917" s="401">
        <f>J918</f>
        <v>42200</v>
      </c>
      <c r="K917" s="386">
        <f t="shared" si="93"/>
        <v>106.83544303797467</v>
      </c>
      <c r="L917" s="261"/>
      <c r="M917" s="444"/>
    </row>
    <row r="918" spans="1:13" x14ac:dyDescent="0.25">
      <c r="A918" s="492"/>
      <c r="B918" s="387" t="s">
        <v>312</v>
      </c>
      <c r="C918" s="262"/>
      <c r="D918" s="262"/>
      <c r="E918" s="404">
        <f>E919+E920+E921+E922+E923</f>
        <v>7000</v>
      </c>
      <c r="F918" s="404">
        <f>F919+F920+F921+F922+F923</f>
        <v>11720</v>
      </c>
      <c r="G918" s="390">
        <f t="shared" si="90"/>
        <v>167.42857142857144</v>
      </c>
      <c r="H918" s="404"/>
      <c r="I918" s="404">
        <f>I919+I920+I921+I922+I923</f>
        <v>39500</v>
      </c>
      <c r="J918" s="404">
        <f>J919+J920+J921+J922+J923</f>
        <v>42200</v>
      </c>
      <c r="K918" s="390">
        <f t="shared" si="93"/>
        <v>106.83544303797467</v>
      </c>
      <c r="L918" s="261"/>
      <c r="M918" s="444"/>
    </row>
    <row r="919" spans="1:13" x14ac:dyDescent="0.25">
      <c r="A919" s="492"/>
      <c r="B919" s="381" t="s">
        <v>28</v>
      </c>
      <c r="C919" s="262"/>
      <c r="D919" s="262"/>
      <c r="E919" s="401">
        <v>2000</v>
      </c>
      <c r="F919" s="401">
        <v>2000</v>
      </c>
      <c r="G919" s="386">
        <f t="shared" si="90"/>
        <v>100</v>
      </c>
      <c r="H919" s="261">
        <v>100</v>
      </c>
      <c r="I919" s="401">
        <f>E919+'2017'!E735+'2018'!E727</f>
        <v>4000</v>
      </c>
      <c r="J919" s="401">
        <f>F919+'2017'!F735+'2018'!F727</f>
        <v>3790</v>
      </c>
      <c r="K919" s="386">
        <f t="shared" si="93"/>
        <v>94.75</v>
      </c>
      <c r="L919" s="261">
        <v>100</v>
      </c>
      <c r="M919" s="444"/>
    </row>
    <row r="920" spans="1:13" x14ac:dyDescent="0.25">
      <c r="A920" s="492"/>
      <c r="B920" s="381" t="s">
        <v>29</v>
      </c>
      <c r="C920" s="469"/>
      <c r="D920" s="469"/>
      <c r="E920" s="401"/>
      <c r="F920" s="440"/>
      <c r="G920" s="386"/>
      <c r="H920" s="491"/>
      <c r="I920" s="401">
        <f>'2017'!E736</f>
        <v>2500</v>
      </c>
      <c r="J920" s="401">
        <f>'2017'!F736</f>
        <v>2500</v>
      </c>
      <c r="K920" s="386">
        <f t="shared" si="93"/>
        <v>100</v>
      </c>
      <c r="L920" s="491">
        <v>100</v>
      </c>
      <c r="M920" s="444"/>
    </row>
    <row r="921" spans="1:13" x14ac:dyDescent="0.25">
      <c r="A921" s="492"/>
      <c r="B921" s="381" t="s">
        <v>31</v>
      </c>
      <c r="C921" s="469"/>
      <c r="D921" s="469"/>
      <c r="E921" s="401">
        <v>5000</v>
      </c>
      <c r="F921" s="440">
        <v>4920</v>
      </c>
      <c r="G921" s="386">
        <f t="shared" si="90"/>
        <v>98.4</v>
      </c>
      <c r="H921" s="491">
        <v>100</v>
      </c>
      <c r="I921" s="401">
        <f>E921</f>
        <v>5000</v>
      </c>
      <c r="J921" s="401">
        <f>F921</f>
        <v>4920</v>
      </c>
      <c r="K921" s="386">
        <f t="shared" si="93"/>
        <v>98.4</v>
      </c>
      <c r="L921" s="491">
        <v>100</v>
      </c>
      <c r="M921" s="444"/>
    </row>
    <row r="922" spans="1:13" x14ac:dyDescent="0.25">
      <c r="A922" s="492"/>
      <c r="B922" s="381" t="s">
        <v>32</v>
      </c>
      <c r="C922" s="262"/>
      <c r="D922" s="262"/>
      <c r="E922" s="401"/>
      <c r="F922" s="385">
        <v>4800</v>
      </c>
      <c r="G922" s="386"/>
      <c r="H922" s="261"/>
      <c r="I922" s="401">
        <f>'2017'!E737+'2018'!E728</f>
        <v>20000</v>
      </c>
      <c r="J922" s="401">
        <f>'2017'!F737+'2018'!F728+F922</f>
        <v>22990</v>
      </c>
      <c r="K922" s="386">
        <f t="shared" si="93"/>
        <v>114.95</v>
      </c>
      <c r="L922" s="491">
        <v>100</v>
      </c>
      <c r="M922" s="444"/>
    </row>
    <row r="923" spans="1:13" x14ac:dyDescent="0.25">
      <c r="A923" s="492"/>
      <c r="B923" s="381" t="s">
        <v>33</v>
      </c>
      <c r="C923" s="262"/>
      <c r="D923" s="262"/>
      <c r="E923" s="401"/>
      <c r="F923" s="440"/>
      <c r="G923" s="386"/>
      <c r="H923" s="261"/>
      <c r="I923" s="401">
        <f>'2018'!E729</f>
        <v>8000</v>
      </c>
      <c r="J923" s="401">
        <f>'2018'!F729</f>
        <v>8000</v>
      </c>
      <c r="K923" s="386">
        <f t="shared" si="93"/>
        <v>100</v>
      </c>
      <c r="L923" s="261"/>
      <c r="M923" s="444"/>
    </row>
    <row r="924" spans="1:13" ht="30" x14ac:dyDescent="0.25">
      <c r="A924" s="492" t="s">
        <v>670</v>
      </c>
      <c r="B924" s="384" t="s">
        <v>319</v>
      </c>
      <c r="C924" s="262" t="s">
        <v>26</v>
      </c>
      <c r="D924" s="262" t="s">
        <v>280</v>
      </c>
      <c r="E924" s="401">
        <f>E925</f>
        <v>1533696.44</v>
      </c>
      <c r="F924" s="401">
        <f>F925</f>
        <v>1937864.69</v>
      </c>
      <c r="G924" s="386">
        <f t="shared" si="90"/>
        <v>126.35255839806214</v>
      </c>
      <c r="H924" s="261">
        <v>100</v>
      </c>
      <c r="I924" s="401">
        <f>I925</f>
        <v>4324760.53</v>
      </c>
      <c r="J924" s="401">
        <f>J925</f>
        <v>5071752.34</v>
      </c>
      <c r="K924" s="386">
        <f t="shared" si="93"/>
        <v>117.27244329063463</v>
      </c>
      <c r="L924" s="261"/>
      <c r="M924" s="444"/>
    </row>
    <row r="925" spans="1:13" x14ac:dyDescent="0.25">
      <c r="A925" s="492"/>
      <c r="B925" s="387" t="s">
        <v>312</v>
      </c>
      <c r="C925" s="262"/>
      <c r="D925" s="262"/>
      <c r="E925" s="404">
        <f>E926+E927+E928+E929+E930+E931+E932</f>
        <v>1533696.44</v>
      </c>
      <c r="F925" s="404">
        <f>F926+F927+F928+F929+F930+F931+F932</f>
        <v>1937864.69</v>
      </c>
      <c r="G925" s="390">
        <f t="shared" si="90"/>
        <v>126.35255839806214</v>
      </c>
      <c r="H925" s="261"/>
      <c r="I925" s="404">
        <f>I926+I927+I928+I929+I930+I931+I932</f>
        <v>4324760.53</v>
      </c>
      <c r="J925" s="404">
        <f>J926+J927+J928+J929+J930+J931+J932</f>
        <v>5071752.34</v>
      </c>
      <c r="K925" s="390">
        <f t="shared" si="93"/>
        <v>117.27244329063463</v>
      </c>
      <c r="L925" s="261"/>
      <c r="M925" s="444"/>
    </row>
    <row r="926" spans="1:13" x14ac:dyDescent="0.25">
      <c r="A926" s="492"/>
      <c r="B926" s="381" t="s">
        <v>28</v>
      </c>
      <c r="C926" s="262"/>
      <c r="D926" s="262"/>
      <c r="E926" s="440">
        <v>238448</v>
      </c>
      <c r="F926" s="385">
        <v>254909</v>
      </c>
      <c r="G926" s="386">
        <f t="shared" si="90"/>
        <v>106.90339193450984</v>
      </c>
      <c r="H926" s="261">
        <v>100</v>
      </c>
      <c r="I926" s="440">
        <f>E926+'2017'!E740+'2018'!E732</f>
        <v>1149107</v>
      </c>
      <c r="J926" s="440">
        <f>F926+'2017'!F740+'2018'!F732</f>
        <v>817640.5</v>
      </c>
      <c r="K926" s="386">
        <f t="shared" si="93"/>
        <v>71.154426872345226</v>
      </c>
      <c r="L926" s="261">
        <v>100</v>
      </c>
      <c r="M926" s="444"/>
    </row>
    <row r="927" spans="1:13" x14ac:dyDescent="0.25">
      <c r="A927" s="492"/>
      <c r="B927" s="381" t="s">
        <v>29</v>
      </c>
      <c r="C927" s="262"/>
      <c r="D927" s="262"/>
      <c r="E927" s="440">
        <v>16057.95</v>
      </c>
      <c r="F927" s="385">
        <v>45069.5</v>
      </c>
      <c r="G927" s="386"/>
      <c r="H927" s="491">
        <v>100</v>
      </c>
      <c r="I927" s="401">
        <f>E927+'2017'!E741+'2018'!E733</f>
        <v>26487.95</v>
      </c>
      <c r="J927" s="401">
        <f>F927+'2017'!F741+'2018'!F733</f>
        <v>62947.5</v>
      </c>
      <c r="K927" s="386">
        <f t="shared" si="93"/>
        <v>237.64579742864208</v>
      </c>
      <c r="L927" s="491">
        <v>100</v>
      </c>
      <c r="M927" s="444"/>
    </row>
    <row r="928" spans="1:13" x14ac:dyDescent="0.25">
      <c r="A928" s="492"/>
      <c r="B928" s="381" t="s">
        <v>30</v>
      </c>
      <c r="C928" s="262"/>
      <c r="D928" s="262"/>
      <c r="E928" s="440"/>
      <c r="F928" s="385"/>
      <c r="G928" s="386"/>
      <c r="H928" s="491"/>
      <c r="I928" s="401">
        <f>E928+'2018'!E734</f>
        <v>107782.09</v>
      </c>
      <c r="J928" s="401">
        <f>F928+'2018'!F734</f>
        <v>104078.3</v>
      </c>
      <c r="K928" s="386">
        <f t="shared" si="93"/>
        <v>96.563631304607284</v>
      </c>
      <c r="L928" s="491">
        <v>100</v>
      </c>
      <c r="M928" s="444"/>
    </row>
    <row r="929" spans="1:13" x14ac:dyDescent="0.25">
      <c r="A929" s="492"/>
      <c r="B929" s="381" t="s">
        <v>31</v>
      </c>
      <c r="C929" s="262"/>
      <c r="D929" s="262"/>
      <c r="E929" s="440">
        <v>272153.5</v>
      </c>
      <c r="F929" s="385">
        <v>344102.5</v>
      </c>
      <c r="G929" s="386">
        <f t="shared" si="90"/>
        <v>126.43691887115176</v>
      </c>
      <c r="H929" s="491">
        <v>100</v>
      </c>
      <c r="I929" s="401">
        <f>E929+'2017'!E742+'2018'!E735</f>
        <v>812211</v>
      </c>
      <c r="J929" s="401">
        <f>F929+'2017'!F742+'2018'!F735</f>
        <v>1100146</v>
      </c>
      <c r="K929" s="386">
        <f t="shared" si="93"/>
        <v>135.4507634100006</v>
      </c>
      <c r="L929" s="491">
        <v>100</v>
      </c>
      <c r="M929" s="444"/>
    </row>
    <row r="930" spans="1:13" x14ac:dyDescent="0.25">
      <c r="A930" s="492"/>
      <c r="B930" s="381" t="s">
        <v>32</v>
      </c>
      <c r="C930" s="262"/>
      <c r="D930" s="262"/>
      <c r="E930" s="440">
        <v>167293</v>
      </c>
      <c r="F930" s="385">
        <v>252494.5</v>
      </c>
      <c r="G930" s="386">
        <f t="shared" ref="G930:G966" si="94">F930/E930*100</f>
        <v>150.92950691302087</v>
      </c>
      <c r="H930" s="491">
        <v>100</v>
      </c>
      <c r="I930" s="401">
        <f>E930+'2017'!E743+'2018'!E736</f>
        <v>462624.5</v>
      </c>
      <c r="J930" s="401">
        <f>F930+'2017'!F743+'2018'!F736</f>
        <v>742251.51</v>
      </c>
      <c r="K930" s="386">
        <f t="shared" si="93"/>
        <v>160.44362328411054</v>
      </c>
      <c r="L930" s="491">
        <v>100</v>
      </c>
      <c r="M930" s="444"/>
    </row>
    <row r="931" spans="1:13" x14ac:dyDescent="0.25">
      <c r="A931" s="492"/>
      <c r="B931" s="381" t="s">
        <v>33</v>
      </c>
      <c r="C931" s="262"/>
      <c r="D931" s="262"/>
      <c r="E931" s="440">
        <v>189743.99</v>
      </c>
      <c r="F931" s="385">
        <v>391308.5</v>
      </c>
      <c r="G931" s="386">
        <f t="shared" si="94"/>
        <v>206.22972037217093</v>
      </c>
      <c r="H931" s="491">
        <v>100</v>
      </c>
      <c r="I931" s="401">
        <f>E931+'2017'!E744+'2018'!E737</f>
        <v>257847.99</v>
      </c>
      <c r="J931" s="401">
        <f>F931+'2017'!F744+'2018'!F737</f>
        <v>660828.5</v>
      </c>
      <c r="K931" s="386">
        <f t="shared" si="93"/>
        <v>256.28607770027605</v>
      </c>
      <c r="L931" s="491">
        <v>100</v>
      </c>
      <c r="M931" s="444"/>
    </row>
    <row r="932" spans="1:13" x14ac:dyDescent="0.25">
      <c r="A932" s="492"/>
      <c r="B932" s="381" t="s">
        <v>34</v>
      </c>
      <c r="C932" s="262"/>
      <c r="D932" s="262"/>
      <c r="E932" s="440">
        <v>650000</v>
      </c>
      <c r="F932" s="385">
        <v>649980.68999999994</v>
      </c>
      <c r="G932" s="386">
        <f t="shared" si="94"/>
        <v>99.997029230769215</v>
      </c>
      <c r="H932" s="261">
        <v>100</v>
      </c>
      <c r="I932" s="401">
        <f>E932+'2017'!E745+'2018'!E738</f>
        <v>1508700</v>
      </c>
      <c r="J932" s="401">
        <f>F932+'2017'!F745+'2018'!F738</f>
        <v>1583860.03</v>
      </c>
      <c r="K932" s="386">
        <f t="shared" si="93"/>
        <v>104.98177437528999</v>
      </c>
      <c r="L932" s="261">
        <v>100</v>
      </c>
      <c r="M932" s="444"/>
    </row>
    <row r="933" spans="1:13" ht="60" x14ac:dyDescent="0.25">
      <c r="A933" s="492" t="s">
        <v>677</v>
      </c>
      <c r="B933" s="384" t="s">
        <v>320</v>
      </c>
      <c r="C933" s="262" t="s">
        <v>26</v>
      </c>
      <c r="D933" s="262" t="s">
        <v>280</v>
      </c>
      <c r="E933" s="401">
        <f>E934</f>
        <v>249092</v>
      </c>
      <c r="F933" s="401">
        <f>F934</f>
        <v>252683.29</v>
      </c>
      <c r="G933" s="386">
        <f t="shared" si="94"/>
        <v>101.44175244487981</v>
      </c>
      <c r="H933" s="261">
        <v>100</v>
      </c>
      <c r="I933" s="401">
        <f>I934</f>
        <v>892855.6</v>
      </c>
      <c r="J933" s="401">
        <f>J934</f>
        <v>842709.98</v>
      </c>
      <c r="K933" s="386">
        <f t="shared" si="93"/>
        <v>94.38368085500052</v>
      </c>
      <c r="L933" s="261"/>
      <c r="M933" s="444"/>
    </row>
    <row r="934" spans="1:13" x14ac:dyDescent="0.25">
      <c r="A934" s="492"/>
      <c r="B934" s="387" t="s">
        <v>312</v>
      </c>
      <c r="C934" s="262"/>
      <c r="D934" s="262"/>
      <c r="E934" s="404">
        <f>E935+E936+E937+E938+E939+E940+E941</f>
        <v>249092</v>
      </c>
      <c r="F934" s="404">
        <f>F935+F936+F937+F938+F939+F940+F941</f>
        <v>252683.29</v>
      </c>
      <c r="G934" s="390">
        <f t="shared" si="94"/>
        <v>101.44175244487981</v>
      </c>
      <c r="H934" s="261"/>
      <c r="I934" s="404">
        <f>I935+I936+I937+I938+I939+I940+I941</f>
        <v>892855.6</v>
      </c>
      <c r="J934" s="404">
        <f>J935+J936+J937+J938+J939+J940+J941</f>
        <v>842709.98</v>
      </c>
      <c r="K934" s="390">
        <f t="shared" si="93"/>
        <v>94.38368085500052</v>
      </c>
      <c r="L934" s="261"/>
      <c r="M934" s="444"/>
    </row>
    <row r="935" spans="1:13" x14ac:dyDescent="0.25">
      <c r="A935" s="492"/>
      <c r="B935" s="381" t="s">
        <v>28</v>
      </c>
      <c r="C935" s="262"/>
      <c r="D935" s="262"/>
      <c r="E935" s="401">
        <v>38410</v>
      </c>
      <c r="F935" s="385">
        <v>38540</v>
      </c>
      <c r="G935" s="386">
        <f t="shared" si="94"/>
        <v>100.33845352772714</v>
      </c>
      <c r="H935" s="261">
        <v>100</v>
      </c>
      <c r="I935" s="401">
        <f>E935+'2017'!E748+'2018'!E741</f>
        <v>108255</v>
      </c>
      <c r="J935" s="401">
        <f>F935+'2017'!F748+'2018'!F741</f>
        <v>108846.68</v>
      </c>
      <c r="K935" s="386">
        <f t="shared" si="93"/>
        <v>100.54656135975245</v>
      </c>
      <c r="L935" s="261">
        <v>100</v>
      </c>
      <c r="M935" s="444"/>
    </row>
    <row r="936" spans="1:13" x14ac:dyDescent="0.25">
      <c r="A936" s="492"/>
      <c r="B936" s="381" t="s">
        <v>29</v>
      </c>
      <c r="C936" s="262"/>
      <c r="D936" s="262"/>
      <c r="E936" s="401">
        <v>3694</v>
      </c>
      <c r="F936" s="385">
        <v>3679.5</v>
      </c>
      <c r="G936" s="386">
        <f t="shared" si="94"/>
        <v>99.607471575527882</v>
      </c>
      <c r="H936" s="491">
        <v>100</v>
      </c>
      <c r="I936" s="401">
        <f>E936+'2017'!E749+'2018'!E742</f>
        <v>77752</v>
      </c>
      <c r="J936" s="401">
        <f>F936+'2017'!F749+'2018'!F742</f>
        <v>40985.949999999997</v>
      </c>
      <c r="K936" s="386">
        <f t="shared" si="93"/>
        <v>52.71369225228932</v>
      </c>
      <c r="L936" s="491">
        <v>100</v>
      </c>
      <c r="M936" s="444"/>
    </row>
    <row r="937" spans="1:13" x14ac:dyDescent="0.25">
      <c r="A937" s="492"/>
      <c r="B937" s="381" t="s">
        <v>30</v>
      </c>
      <c r="C937" s="262"/>
      <c r="D937" s="262"/>
      <c r="E937" s="401">
        <v>10000</v>
      </c>
      <c r="F937" s="385">
        <v>9990.7000000000007</v>
      </c>
      <c r="G937" s="386">
        <f t="shared" si="94"/>
        <v>99.907000000000011</v>
      </c>
      <c r="H937" s="491">
        <v>100</v>
      </c>
      <c r="I937" s="401">
        <f>E937+'2017'!E750+'2018'!E743</f>
        <v>65000</v>
      </c>
      <c r="J937" s="401">
        <f>F937+'2017'!F750+'2018'!F743</f>
        <v>64211.430000000008</v>
      </c>
      <c r="K937" s="386">
        <f t="shared" si="93"/>
        <v>98.786815384615394</v>
      </c>
      <c r="L937" s="491">
        <v>100</v>
      </c>
      <c r="M937" s="444"/>
    </row>
    <row r="938" spans="1:13" x14ac:dyDescent="0.25">
      <c r="A938" s="492"/>
      <c r="B938" s="381" t="s">
        <v>31</v>
      </c>
      <c r="C938" s="262"/>
      <c r="D938" s="262"/>
      <c r="E938" s="401">
        <v>5000</v>
      </c>
      <c r="F938" s="385">
        <v>4999.0600000000004</v>
      </c>
      <c r="G938" s="386">
        <f t="shared" si="94"/>
        <v>99.981200000000001</v>
      </c>
      <c r="H938" s="491">
        <v>100</v>
      </c>
      <c r="I938" s="401">
        <f>E938+'2017'!E751+'2018'!E744</f>
        <v>29750</v>
      </c>
      <c r="J938" s="401">
        <f>F938+'2017'!F751+'2018'!F744</f>
        <v>27789.29</v>
      </c>
      <c r="K938" s="386">
        <f t="shared" si="93"/>
        <v>93.409378151260498</v>
      </c>
      <c r="L938" s="491">
        <v>100</v>
      </c>
      <c r="M938" s="444"/>
    </row>
    <row r="939" spans="1:13" x14ac:dyDescent="0.25">
      <c r="A939" s="492"/>
      <c r="B939" s="381" t="s">
        <v>32</v>
      </c>
      <c r="C939" s="262"/>
      <c r="D939" s="262"/>
      <c r="E939" s="401">
        <v>30000</v>
      </c>
      <c r="F939" s="385">
        <v>34806.33</v>
      </c>
      <c r="G939" s="386">
        <f t="shared" si="94"/>
        <v>116.0211</v>
      </c>
      <c r="H939" s="491">
        <v>100</v>
      </c>
      <c r="I939" s="401">
        <f>E939+'2017'!E752+'2018'!E745</f>
        <v>100900</v>
      </c>
      <c r="J939" s="401">
        <f>F939+'2017'!F752+'2018'!F745</f>
        <v>105512</v>
      </c>
      <c r="K939" s="386">
        <f t="shared" si="93"/>
        <v>104.57086223984142</v>
      </c>
      <c r="L939" s="491">
        <v>100</v>
      </c>
      <c r="M939" s="444"/>
    </row>
    <row r="940" spans="1:13" x14ac:dyDescent="0.25">
      <c r="A940" s="492"/>
      <c r="B940" s="381" t="s">
        <v>33</v>
      </c>
      <c r="C940" s="262"/>
      <c r="D940" s="262"/>
      <c r="E940" s="401">
        <v>66988</v>
      </c>
      <c r="F940" s="385">
        <v>66986.05</v>
      </c>
      <c r="G940" s="386">
        <f t="shared" si="94"/>
        <v>99.997089030871194</v>
      </c>
      <c r="H940" s="491">
        <v>100</v>
      </c>
      <c r="I940" s="401">
        <f>E940+'2017'!E753+'2018'!E746</f>
        <v>188204</v>
      </c>
      <c r="J940" s="401">
        <f>F940+'2017'!F753+'2018'!F746</f>
        <v>188194.41000000003</v>
      </c>
      <c r="K940" s="386">
        <f t="shared" si="93"/>
        <v>99.994904465367384</v>
      </c>
      <c r="L940" s="491">
        <v>100</v>
      </c>
      <c r="M940" s="444"/>
    </row>
    <row r="941" spans="1:13" x14ac:dyDescent="0.25">
      <c r="A941" s="492"/>
      <c r="B941" s="381" t="s">
        <v>34</v>
      </c>
      <c r="C941" s="262"/>
      <c r="D941" s="262"/>
      <c r="E941" s="401">
        <v>95000</v>
      </c>
      <c r="F941" s="385">
        <v>93681.65</v>
      </c>
      <c r="G941" s="386">
        <f t="shared" si="94"/>
        <v>98.612263157894731</v>
      </c>
      <c r="H941" s="261">
        <v>100</v>
      </c>
      <c r="I941" s="401">
        <f>E941+'2017'!E754+'2018'!E747</f>
        <v>322994.59999999998</v>
      </c>
      <c r="J941" s="401">
        <f>F941+'2017'!F754+'2018'!F747</f>
        <v>307170.21999999997</v>
      </c>
      <c r="K941" s="386">
        <f t="shared" si="93"/>
        <v>95.100729238197786</v>
      </c>
      <c r="L941" s="261">
        <v>100</v>
      </c>
      <c r="M941" s="444"/>
    </row>
    <row r="942" spans="1:13" ht="30" x14ac:dyDescent="0.25">
      <c r="A942" s="492" t="s">
        <v>673</v>
      </c>
      <c r="B942" s="384" t="s">
        <v>321</v>
      </c>
      <c r="C942" s="262" t="s">
        <v>600</v>
      </c>
      <c r="D942" s="262" t="s">
        <v>280</v>
      </c>
      <c r="E942" s="401">
        <f>E943</f>
        <v>1820</v>
      </c>
      <c r="F942" s="401">
        <f>F943</f>
        <v>1689.95</v>
      </c>
      <c r="G942" s="386">
        <f t="shared" si="94"/>
        <v>92.854395604395606</v>
      </c>
      <c r="H942" s="261">
        <v>100</v>
      </c>
      <c r="I942" s="401">
        <f>I943</f>
        <v>4740</v>
      </c>
      <c r="J942" s="401">
        <f>J943</f>
        <v>3364.5899999999997</v>
      </c>
      <c r="K942" s="386">
        <f t="shared" si="93"/>
        <v>70.982911392405057</v>
      </c>
      <c r="L942" s="261"/>
      <c r="M942" s="444"/>
    </row>
    <row r="943" spans="1:13" s="155" customFormat="1" x14ac:dyDescent="0.25">
      <c r="A943" s="492"/>
      <c r="B943" s="387" t="s">
        <v>27</v>
      </c>
      <c r="C943" s="388"/>
      <c r="D943" s="388"/>
      <c r="E943" s="404">
        <f>E944+E945</f>
        <v>1820</v>
      </c>
      <c r="F943" s="404">
        <f>F944+F945</f>
        <v>1689.95</v>
      </c>
      <c r="G943" s="390">
        <f t="shared" si="94"/>
        <v>92.854395604395606</v>
      </c>
      <c r="H943" s="391"/>
      <c r="I943" s="404">
        <f>I944+I945</f>
        <v>4740</v>
      </c>
      <c r="J943" s="404">
        <f>J944+J945</f>
        <v>3364.5899999999997</v>
      </c>
      <c r="K943" s="390">
        <f t="shared" ref="K943:K966" si="95">J943/I943*100</f>
        <v>70.982911392405057</v>
      </c>
      <c r="L943" s="391"/>
      <c r="M943" s="447"/>
    </row>
    <row r="944" spans="1:13" x14ac:dyDescent="0.25">
      <c r="A944" s="492"/>
      <c r="B944" s="381" t="s">
        <v>28</v>
      </c>
      <c r="C944" s="262"/>
      <c r="D944" s="262"/>
      <c r="E944" s="401">
        <v>1400</v>
      </c>
      <c r="F944" s="385">
        <v>1270</v>
      </c>
      <c r="G944" s="386">
        <f t="shared" si="94"/>
        <v>90.714285714285708</v>
      </c>
      <c r="H944" s="261">
        <v>100</v>
      </c>
      <c r="I944" s="401">
        <f>E944+'2017'!E757+'2018'!E750</f>
        <v>3900</v>
      </c>
      <c r="J944" s="401">
        <f>F944+'2017'!F757+'2018'!F750</f>
        <v>2944.64</v>
      </c>
      <c r="K944" s="386">
        <f t="shared" si="95"/>
        <v>75.503589743589743</v>
      </c>
      <c r="L944" s="261">
        <v>100</v>
      </c>
      <c r="M944" s="444"/>
    </row>
    <row r="945" spans="1:13" ht="21" customHeight="1" x14ac:dyDescent="0.25">
      <c r="A945" s="492"/>
      <c r="B945" s="381" t="s">
        <v>31</v>
      </c>
      <c r="C945" s="262"/>
      <c r="D945" s="262"/>
      <c r="E945" s="401">
        <v>420</v>
      </c>
      <c r="F945" s="385">
        <v>419.95</v>
      </c>
      <c r="G945" s="386">
        <f t="shared" si="94"/>
        <v>99.988095238095227</v>
      </c>
      <c r="H945" s="491">
        <v>100</v>
      </c>
      <c r="I945" s="401">
        <f>E945+'2018'!E751</f>
        <v>840</v>
      </c>
      <c r="J945" s="401">
        <f>F945+'2018'!F751</f>
        <v>419.95</v>
      </c>
      <c r="K945" s="386">
        <f t="shared" si="95"/>
        <v>49.994047619047613</v>
      </c>
      <c r="L945" s="261">
        <v>80</v>
      </c>
      <c r="M945" s="444"/>
    </row>
    <row r="946" spans="1:13" ht="30" x14ac:dyDescent="0.25">
      <c r="A946" s="492" t="s">
        <v>678</v>
      </c>
      <c r="B946" s="384" t="s">
        <v>571</v>
      </c>
      <c r="C946" s="469" t="s">
        <v>210</v>
      </c>
      <c r="D946" s="469">
        <v>2017</v>
      </c>
      <c r="E946" s="401"/>
      <c r="F946" s="385"/>
      <c r="G946" s="386"/>
      <c r="H946" s="470"/>
      <c r="I946" s="401">
        <f>I947</f>
        <v>97376.05</v>
      </c>
      <c r="J946" s="401">
        <f>J947</f>
        <v>63386.2</v>
      </c>
      <c r="K946" s="386">
        <f t="shared" si="95"/>
        <v>65.09424031884636</v>
      </c>
      <c r="L946" s="470"/>
      <c r="M946" s="444"/>
    </row>
    <row r="947" spans="1:13" x14ac:dyDescent="0.25">
      <c r="A947" s="492"/>
      <c r="B947" s="387" t="s">
        <v>27</v>
      </c>
      <c r="C947" s="469"/>
      <c r="D947" s="469"/>
      <c r="E947" s="401"/>
      <c r="F947" s="385"/>
      <c r="G947" s="386"/>
      <c r="H947" s="470"/>
      <c r="I947" s="404">
        <f>I948</f>
        <v>97376.05</v>
      </c>
      <c r="J947" s="404">
        <f>J948</f>
        <v>63386.2</v>
      </c>
      <c r="K947" s="390">
        <f t="shared" si="95"/>
        <v>65.09424031884636</v>
      </c>
      <c r="L947" s="470"/>
      <c r="M947" s="444"/>
    </row>
    <row r="948" spans="1:13" x14ac:dyDescent="0.25">
      <c r="A948" s="492"/>
      <c r="B948" s="381" t="s">
        <v>34</v>
      </c>
      <c r="C948" s="469"/>
      <c r="D948" s="469"/>
      <c r="E948" s="401"/>
      <c r="F948" s="385"/>
      <c r="G948" s="386"/>
      <c r="H948" s="470"/>
      <c r="I948" s="401">
        <f>'2017'!E760</f>
        <v>97376.05</v>
      </c>
      <c r="J948" s="401">
        <f>'2017'!F760</f>
        <v>63386.2</v>
      </c>
      <c r="K948" s="386">
        <f t="shared" si="95"/>
        <v>65.09424031884636</v>
      </c>
      <c r="L948" s="470"/>
      <c r="M948" s="444"/>
    </row>
    <row r="949" spans="1:13" ht="75" x14ac:dyDescent="0.25">
      <c r="A949" s="492" t="s">
        <v>679</v>
      </c>
      <c r="B949" s="384" t="s">
        <v>515</v>
      </c>
      <c r="C949" s="262" t="s">
        <v>26</v>
      </c>
      <c r="D949" s="262"/>
      <c r="E949" s="401">
        <f>E950</f>
        <v>347829</v>
      </c>
      <c r="F949" s="401">
        <f>F950</f>
        <v>941717.54</v>
      </c>
      <c r="G949" s="386">
        <f t="shared" si="94"/>
        <v>270.7415252897257</v>
      </c>
      <c r="H949" s="261">
        <v>100</v>
      </c>
      <c r="I949" s="401">
        <f>I950</f>
        <v>385729</v>
      </c>
      <c r="J949" s="401">
        <f>J950</f>
        <v>998205.61199999996</v>
      </c>
      <c r="K949" s="386">
        <f t="shared" si="95"/>
        <v>258.78417541849331</v>
      </c>
      <c r="L949" s="261"/>
      <c r="M949" s="444"/>
    </row>
    <row r="950" spans="1:13" x14ac:dyDescent="0.25">
      <c r="A950" s="492"/>
      <c r="B950" s="387" t="s">
        <v>27</v>
      </c>
      <c r="C950" s="262"/>
      <c r="D950" s="262"/>
      <c r="E950" s="404">
        <f>E951+E952</f>
        <v>347829</v>
      </c>
      <c r="F950" s="404">
        <f>F951+F952</f>
        <v>941717.54</v>
      </c>
      <c r="G950" s="390">
        <f t="shared" si="94"/>
        <v>270.7415252897257</v>
      </c>
      <c r="H950" s="261"/>
      <c r="I950" s="404">
        <f>I951+I952</f>
        <v>385729</v>
      </c>
      <c r="J950" s="404">
        <f>J951+J952</f>
        <v>998205.61199999996</v>
      </c>
      <c r="K950" s="390">
        <f t="shared" si="95"/>
        <v>258.78417541849331</v>
      </c>
      <c r="L950" s="261"/>
      <c r="M950" s="444"/>
    </row>
    <row r="951" spans="1:13" x14ac:dyDescent="0.25">
      <c r="A951" s="492"/>
      <c r="B951" s="381" t="s">
        <v>31</v>
      </c>
      <c r="C951" s="262"/>
      <c r="D951" s="262"/>
      <c r="E951" s="401">
        <v>34829</v>
      </c>
      <c r="F951" s="385">
        <v>41988.29</v>
      </c>
      <c r="G951" s="386">
        <f t="shared" si="94"/>
        <v>120.55554279479743</v>
      </c>
      <c r="H951" s="491">
        <v>100</v>
      </c>
      <c r="I951" s="401">
        <f>E951+'2018'!E754</f>
        <v>34829</v>
      </c>
      <c r="J951" s="401">
        <f>F951+'2018'!F754</f>
        <v>60579.212</v>
      </c>
      <c r="K951" s="386">
        <f t="shared" si="95"/>
        <v>173.93325102644349</v>
      </c>
      <c r="L951" s="491">
        <v>100</v>
      </c>
      <c r="M951" s="444"/>
    </row>
    <row r="952" spans="1:13" x14ac:dyDescent="0.25">
      <c r="A952" s="492"/>
      <c r="B952" s="381" t="s">
        <v>34</v>
      </c>
      <c r="C952" s="262"/>
      <c r="D952" s="262"/>
      <c r="E952" s="401">
        <v>313000</v>
      </c>
      <c r="F952" s="385">
        <v>899729.25</v>
      </c>
      <c r="G952" s="386">
        <f t="shared" si="94"/>
        <v>287.45343450479231</v>
      </c>
      <c r="H952" s="261">
        <v>100</v>
      </c>
      <c r="I952" s="401">
        <f>E952+'2018'!E755</f>
        <v>350900</v>
      </c>
      <c r="J952" s="401">
        <f>F952+'2018'!F755</f>
        <v>937626.4</v>
      </c>
      <c r="K952" s="386">
        <f t="shared" si="95"/>
        <v>267.20615559988602</v>
      </c>
      <c r="L952" s="261">
        <v>100</v>
      </c>
      <c r="M952" s="444"/>
    </row>
    <row r="953" spans="1:13" ht="45" x14ac:dyDescent="0.25">
      <c r="A953" s="492" t="s">
        <v>680</v>
      </c>
      <c r="B953" s="384" t="s">
        <v>322</v>
      </c>
      <c r="C953" s="262" t="s">
        <v>317</v>
      </c>
      <c r="D953" s="262" t="s">
        <v>280</v>
      </c>
      <c r="E953" s="401">
        <f>E954</f>
        <v>858973.36</v>
      </c>
      <c r="F953" s="401">
        <f>F954</f>
        <v>847870.86999999988</v>
      </c>
      <c r="G953" s="386">
        <f t="shared" si="94"/>
        <v>98.707469810239502</v>
      </c>
      <c r="H953" s="261">
        <v>100</v>
      </c>
      <c r="I953" s="401">
        <f>I954</f>
        <v>2276828.86</v>
      </c>
      <c r="J953" s="401">
        <f>J954</f>
        <v>2269092.0100000007</v>
      </c>
      <c r="K953" s="386">
        <f t="shared" si="95"/>
        <v>99.66019185122245</v>
      </c>
      <c r="L953" s="261"/>
      <c r="M953" s="444"/>
    </row>
    <row r="954" spans="1:13" s="155" customFormat="1" x14ac:dyDescent="0.25">
      <c r="A954" s="492"/>
      <c r="B954" s="387" t="s">
        <v>27</v>
      </c>
      <c r="C954" s="388"/>
      <c r="D954" s="388"/>
      <c r="E954" s="404">
        <f>E955+E956+E957+E958+E959+E960</f>
        <v>858973.36</v>
      </c>
      <c r="F954" s="404">
        <f>F955+F956+F957+F958+F959+F960</f>
        <v>847870.86999999988</v>
      </c>
      <c r="G954" s="390">
        <f t="shared" si="94"/>
        <v>98.707469810239502</v>
      </c>
      <c r="H954" s="391"/>
      <c r="I954" s="404">
        <f>I955+I956+I957+I958+I959+I960</f>
        <v>2276828.86</v>
      </c>
      <c r="J954" s="404">
        <f>J955+J956+J957+J958+J959+J960</f>
        <v>2269092.0100000007</v>
      </c>
      <c r="K954" s="390">
        <f t="shared" si="95"/>
        <v>99.66019185122245</v>
      </c>
      <c r="L954" s="391"/>
      <c r="M954" s="447"/>
    </row>
    <row r="955" spans="1:13" x14ac:dyDescent="0.25">
      <c r="A955" s="492"/>
      <c r="B955" s="381" t="s">
        <v>28</v>
      </c>
      <c r="C955" s="262"/>
      <c r="D955" s="262"/>
      <c r="E955" s="401">
        <v>298250</v>
      </c>
      <c r="F955" s="385">
        <v>299360</v>
      </c>
      <c r="G955" s="386">
        <f t="shared" si="94"/>
        <v>100.37217099748533</v>
      </c>
      <c r="H955" s="261">
        <v>100</v>
      </c>
      <c r="I955" s="401">
        <f>E955+'2017'!E763+'2018'!E758</f>
        <v>784922</v>
      </c>
      <c r="J955" s="401">
        <f>F955+'2017'!F763+'2018'!F758</f>
        <v>803455.4</v>
      </c>
      <c r="K955" s="386">
        <f t="shared" si="95"/>
        <v>102.36117728895356</v>
      </c>
      <c r="L955" s="261">
        <v>100</v>
      </c>
      <c r="M955" s="444"/>
    </row>
    <row r="956" spans="1:13" x14ac:dyDescent="0.25">
      <c r="A956" s="492"/>
      <c r="B956" s="381" t="s">
        <v>29</v>
      </c>
      <c r="C956" s="262"/>
      <c r="D956" s="262"/>
      <c r="E956" s="401">
        <v>212479.2</v>
      </c>
      <c r="F956" s="385">
        <v>203736.39</v>
      </c>
      <c r="G956" s="386">
        <f t="shared" si="94"/>
        <v>95.885333717370926</v>
      </c>
      <c r="H956" s="491">
        <v>100</v>
      </c>
      <c r="I956" s="401">
        <f>E956+'2017'!E764+'2018'!E759</f>
        <v>575854.19999999995</v>
      </c>
      <c r="J956" s="401">
        <f>F956+'2017'!F764+'2018'!F759</f>
        <v>551458.82000000007</v>
      </c>
      <c r="K956" s="386">
        <f t="shared" si="95"/>
        <v>95.763618638190025</v>
      </c>
      <c r="L956" s="491">
        <v>100</v>
      </c>
      <c r="M956" s="444"/>
    </row>
    <row r="957" spans="1:13" x14ac:dyDescent="0.25">
      <c r="A957" s="492"/>
      <c r="B957" s="381" t="s">
        <v>30</v>
      </c>
      <c r="C957" s="262"/>
      <c r="D957" s="262"/>
      <c r="E957" s="401">
        <v>77503</v>
      </c>
      <c r="F957" s="385">
        <v>77829.070000000007</v>
      </c>
      <c r="G957" s="386">
        <f t="shared" si="94"/>
        <v>100.42071919796653</v>
      </c>
      <c r="H957" s="491">
        <v>100</v>
      </c>
      <c r="I957" s="401">
        <f>E957+'2017'!E765+'2018'!E760</f>
        <v>214374</v>
      </c>
      <c r="J957" s="401">
        <f>F957+'2017'!F765+'2018'!F760</f>
        <v>221515.87</v>
      </c>
      <c r="K957" s="386">
        <f t="shared" si="95"/>
        <v>103.33150008863015</v>
      </c>
      <c r="L957" s="491">
        <v>100</v>
      </c>
      <c r="M957" s="444"/>
    </row>
    <row r="958" spans="1:13" x14ac:dyDescent="0.25">
      <c r="A958" s="492"/>
      <c r="B958" s="381" t="s">
        <v>31</v>
      </c>
      <c r="C958" s="262"/>
      <c r="D958" s="262"/>
      <c r="E958" s="401">
        <v>175002.16</v>
      </c>
      <c r="F958" s="385">
        <v>167364.62</v>
      </c>
      <c r="G958" s="386">
        <f t="shared" si="94"/>
        <v>95.635745295943778</v>
      </c>
      <c r="H958" s="491">
        <v>100</v>
      </c>
      <c r="I958" s="401">
        <f>E958+'2017'!E766+'2018'!E761</f>
        <v>459032.16000000003</v>
      </c>
      <c r="J958" s="401">
        <f>F958+'2017'!F766+'2018'!F761</f>
        <v>437891.59</v>
      </c>
      <c r="K958" s="386">
        <f t="shared" si="95"/>
        <v>95.394534012606002</v>
      </c>
      <c r="L958" s="491">
        <v>100</v>
      </c>
      <c r="M958" s="444"/>
    </row>
    <row r="959" spans="1:13" x14ac:dyDescent="0.25">
      <c r="A959" s="492"/>
      <c r="B959" s="381" t="s">
        <v>32</v>
      </c>
      <c r="C959" s="262"/>
      <c r="D959" s="262"/>
      <c r="E959" s="401">
        <v>70761</v>
      </c>
      <c r="F959" s="385">
        <v>74650.710000000006</v>
      </c>
      <c r="G959" s="386">
        <f t="shared" si="94"/>
        <v>105.49696866918219</v>
      </c>
      <c r="H959" s="491">
        <v>100</v>
      </c>
      <c r="I959" s="401">
        <f>E959+'2017'!E767+'2018'!E762</f>
        <v>183432.5</v>
      </c>
      <c r="J959" s="401">
        <f>F959+'2017'!F767+'2018'!F762</f>
        <v>197851.44</v>
      </c>
      <c r="K959" s="386">
        <f t="shared" si="95"/>
        <v>107.8606244803947</v>
      </c>
      <c r="L959" s="491">
        <v>100</v>
      </c>
      <c r="M959" s="444"/>
    </row>
    <row r="960" spans="1:13" ht="20.25" customHeight="1" x14ac:dyDescent="0.25">
      <c r="A960" s="492"/>
      <c r="B960" s="381" t="s">
        <v>33</v>
      </c>
      <c r="C960" s="262"/>
      <c r="D960" s="262"/>
      <c r="E960" s="401">
        <v>24978</v>
      </c>
      <c r="F960" s="401">
        <v>24930.080000000002</v>
      </c>
      <c r="G960" s="386">
        <f t="shared" si="94"/>
        <v>99.808151173032272</v>
      </c>
      <c r="H960" s="491">
        <v>100</v>
      </c>
      <c r="I960" s="401">
        <f>E960+'2017'!E768+'2018'!E763</f>
        <v>59214</v>
      </c>
      <c r="J960" s="401">
        <f>F960+'2017'!F768+'2018'!F763</f>
        <v>56918.89</v>
      </c>
      <c r="K960" s="386">
        <f t="shared" si="95"/>
        <v>96.124041611780996</v>
      </c>
      <c r="L960" s="491">
        <v>100</v>
      </c>
      <c r="M960" s="444"/>
    </row>
    <row r="961" spans="1:13" ht="30" x14ac:dyDescent="0.25">
      <c r="A961" s="492" t="s">
        <v>681</v>
      </c>
      <c r="B961" s="384" t="s">
        <v>601</v>
      </c>
      <c r="C961" s="469" t="s">
        <v>317</v>
      </c>
      <c r="D961" s="469">
        <v>2019</v>
      </c>
      <c r="E961" s="401">
        <f>E962</f>
        <v>3321</v>
      </c>
      <c r="F961" s="401">
        <f>F962</f>
        <v>3320.63</v>
      </c>
      <c r="G961" s="386">
        <f t="shared" si="94"/>
        <v>99.988858777476665</v>
      </c>
      <c r="H961" s="470"/>
      <c r="I961" s="401">
        <f>I962</f>
        <v>3321</v>
      </c>
      <c r="J961" s="401">
        <f>J962</f>
        <v>3320.63</v>
      </c>
      <c r="K961" s="386">
        <f t="shared" si="95"/>
        <v>99.988858777476665</v>
      </c>
      <c r="L961" s="470"/>
      <c r="M961" s="444"/>
    </row>
    <row r="962" spans="1:13" x14ac:dyDescent="0.25">
      <c r="A962" s="492"/>
      <c r="B962" s="387" t="s">
        <v>27</v>
      </c>
      <c r="C962" s="469"/>
      <c r="D962" s="469"/>
      <c r="E962" s="404">
        <f>E963</f>
        <v>3321</v>
      </c>
      <c r="F962" s="404">
        <f>F963</f>
        <v>3320.63</v>
      </c>
      <c r="G962" s="390">
        <f t="shared" si="94"/>
        <v>99.988858777476665</v>
      </c>
      <c r="H962" s="470"/>
      <c r="I962" s="404">
        <f>I963</f>
        <v>3321</v>
      </c>
      <c r="J962" s="404">
        <f>J963</f>
        <v>3320.63</v>
      </c>
      <c r="K962" s="390">
        <f t="shared" si="95"/>
        <v>99.988858777476665</v>
      </c>
      <c r="L962" s="470"/>
      <c r="M962" s="444"/>
    </row>
    <row r="963" spans="1:13" x14ac:dyDescent="0.25">
      <c r="A963" s="492"/>
      <c r="B963" s="381" t="s">
        <v>32</v>
      </c>
      <c r="C963" s="469"/>
      <c r="D963" s="469"/>
      <c r="E963" s="401">
        <v>3321</v>
      </c>
      <c r="F963" s="401">
        <v>3320.63</v>
      </c>
      <c r="G963" s="386">
        <f t="shared" si="94"/>
        <v>99.988858777476665</v>
      </c>
      <c r="H963" s="470"/>
      <c r="I963" s="401">
        <f>E963</f>
        <v>3321</v>
      </c>
      <c r="J963" s="401">
        <f>F963</f>
        <v>3320.63</v>
      </c>
      <c r="K963" s="386">
        <f t="shared" si="95"/>
        <v>99.988858777476665</v>
      </c>
      <c r="L963" s="470"/>
      <c r="M963" s="444"/>
    </row>
    <row r="964" spans="1:13" x14ac:dyDescent="0.25">
      <c r="A964" s="492"/>
      <c r="B964" s="394" t="s">
        <v>323</v>
      </c>
      <c r="C964" s="262"/>
      <c r="D964" s="262"/>
      <c r="E964" s="406">
        <f>E965+E966</f>
        <v>19427995.589999996</v>
      </c>
      <c r="F964" s="406">
        <f>F965+F966</f>
        <v>20716707.609999999</v>
      </c>
      <c r="G964" s="396">
        <f t="shared" si="94"/>
        <v>106.63327317545478</v>
      </c>
      <c r="H964" s="261"/>
      <c r="I964" s="406">
        <f>I965+I966</f>
        <v>59290023.490000002</v>
      </c>
      <c r="J964" s="406">
        <f>J965+J966</f>
        <v>61593269.062000006</v>
      </c>
      <c r="K964" s="386">
        <f t="shared" si="95"/>
        <v>103.88471016947476</v>
      </c>
      <c r="L964" s="261"/>
      <c r="M964" s="444"/>
    </row>
    <row r="965" spans="1:13" s="155" customFormat="1" x14ac:dyDescent="0.25">
      <c r="A965" s="492"/>
      <c r="B965" s="387" t="s">
        <v>13</v>
      </c>
      <c r="C965" s="388"/>
      <c r="D965" s="388"/>
      <c r="E965" s="404">
        <f>E860+E862+E864+E866</f>
        <v>4067028</v>
      </c>
      <c r="F965" s="404">
        <f>F860+F862+F864+F866</f>
        <v>4030336.11</v>
      </c>
      <c r="G965" s="390">
        <f t="shared" si="94"/>
        <v>99.097820570696825</v>
      </c>
      <c r="H965" s="391"/>
      <c r="I965" s="404">
        <f>I860+I862+I864+I866</f>
        <v>11810429</v>
      </c>
      <c r="J965" s="404">
        <f>J860+J862+J864+J866</f>
        <v>11253340.550000001</v>
      </c>
      <c r="K965" s="390">
        <f t="shared" si="95"/>
        <v>95.283080318250938</v>
      </c>
      <c r="L965" s="391"/>
      <c r="M965" s="447"/>
    </row>
    <row r="966" spans="1:13" s="155" customFormat="1" x14ac:dyDescent="0.25">
      <c r="A966" s="492"/>
      <c r="B966" s="387" t="s">
        <v>22</v>
      </c>
      <c r="C966" s="388"/>
      <c r="D966" s="388"/>
      <c r="E966" s="404">
        <f>E877+E886+E895+E904+E911+E915+E918+E925+E934+E943+E947+E950+E954+E962</f>
        <v>15360967.589999998</v>
      </c>
      <c r="F966" s="404">
        <f>F877+F886+F895+F904+F911+F915+F918+F925+F934+F943+F947+F950+F954+F962</f>
        <v>16686371.5</v>
      </c>
      <c r="G966" s="390">
        <f t="shared" si="94"/>
        <v>108.62838816783157</v>
      </c>
      <c r="H966" s="391"/>
      <c r="I966" s="404">
        <f>I877+I886+I895+I904+I911+I915+I918+I925+I934+I943+I947+I950+I954+I962</f>
        <v>47479594.490000002</v>
      </c>
      <c r="J966" s="404">
        <f>J877+J886+J895+J904+J911+J915+J918+J925+J934+J943+J947+J950+J954+J962</f>
        <v>50339928.512000002</v>
      </c>
      <c r="K966" s="386">
        <f t="shared" si="95"/>
        <v>106.02434383175374</v>
      </c>
      <c r="L966" s="391"/>
      <c r="M966" s="447"/>
    </row>
    <row r="967" spans="1:13" s="155" customFormat="1" x14ac:dyDescent="0.25">
      <c r="A967" s="492"/>
      <c r="B967" s="387"/>
      <c r="C967" s="388"/>
      <c r="D967" s="388"/>
      <c r="E967" s="404"/>
      <c r="F967" s="404"/>
      <c r="G967" s="390"/>
      <c r="H967" s="391"/>
      <c r="I967" s="391"/>
      <c r="J967" s="391"/>
      <c r="K967" s="391"/>
      <c r="L967" s="391"/>
      <c r="M967" s="447"/>
    </row>
    <row r="968" spans="1:13" s="155" customFormat="1" x14ac:dyDescent="0.25">
      <c r="A968" s="658" t="s">
        <v>602</v>
      </c>
      <c r="B968" s="659"/>
      <c r="C968" s="659"/>
      <c r="D968" s="659"/>
      <c r="E968" s="659"/>
      <c r="F968" s="659"/>
      <c r="G968" s="659"/>
      <c r="H968" s="659"/>
      <c r="I968" s="659"/>
      <c r="J968" s="659"/>
      <c r="K968" s="659"/>
      <c r="L968" s="659"/>
      <c r="M968" s="660"/>
    </row>
    <row r="969" spans="1:13" s="155" customFormat="1" ht="60" x14ac:dyDescent="0.25">
      <c r="A969" s="492">
        <v>275</v>
      </c>
      <c r="B969" s="384" t="s">
        <v>603</v>
      </c>
      <c r="C969" s="474" t="s">
        <v>608</v>
      </c>
      <c r="D969" s="474">
        <v>2019</v>
      </c>
      <c r="E969" s="401">
        <f>E970</f>
        <v>23179.57</v>
      </c>
      <c r="F969" s="401">
        <f>F970</f>
        <v>23152.05</v>
      </c>
      <c r="G969" s="386">
        <f t="shared" ref="G969:G984" si="96">F969/E969*100</f>
        <v>99.881274760489518</v>
      </c>
      <c r="H969" s="483">
        <v>100</v>
      </c>
      <c r="I969" s="401">
        <f>I970</f>
        <v>23179.57</v>
      </c>
      <c r="J969" s="401">
        <f>J970</f>
        <v>23152.05</v>
      </c>
      <c r="K969" s="386">
        <f t="shared" ref="K969:K984" si="97">J969/I969*100</f>
        <v>99.881274760489518</v>
      </c>
      <c r="L969" s="483">
        <v>100</v>
      </c>
      <c r="M969" s="447"/>
    </row>
    <row r="970" spans="1:13" s="155" customFormat="1" ht="48.75" customHeight="1" x14ac:dyDescent="0.25">
      <c r="A970" s="492"/>
      <c r="B970" s="387" t="s">
        <v>611</v>
      </c>
      <c r="C970" s="388"/>
      <c r="D970" s="388"/>
      <c r="E970" s="404">
        <v>23179.57</v>
      </c>
      <c r="F970" s="404">
        <v>23152.05</v>
      </c>
      <c r="G970" s="390">
        <f t="shared" si="96"/>
        <v>99.881274760489518</v>
      </c>
      <c r="H970" s="391"/>
      <c r="I970" s="404">
        <f>E970</f>
        <v>23179.57</v>
      </c>
      <c r="J970" s="404">
        <f>F970</f>
        <v>23152.05</v>
      </c>
      <c r="K970" s="390">
        <f t="shared" si="97"/>
        <v>99.881274760489518</v>
      </c>
      <c r="L970" s="391"/>
      <c r="M970" s="447"/>
    </row>
    <row r="971" spans="1:13" s="155" customFormat="1" ht="60" x14ac:dyDescent="0.25">
      <c r="A971" s="492">
        <v>276</v>
      </c>
      <c r="B971" s="384" t="s">
        <v>604</v>
      </c>
      <c r="C971" s="474" t="s">
        <v>608</v>
      </c>
      <c r="D971" s="474" t="s">
        <v>610</v>
      </c>
      <c r="E971" s="401">
        <f>E972</f>
        <v>3233128.33</v>
      </c>
      <c r="F971" s="401">
        <f>F972</f>
        <v>3160448.0500000003</v>
      </c>
      <c r="G971" s="386">
        <f t="shared" si="96"/>
        <v>97.752013759379608</v>
      </c>
      <c r="H971" s="483">
        <v>100</v>
      </c>
      <c r="I971" s="401">
        <f>I972</f>
        <v>3233128.33</v>
      </c>
      <c r="J971" s="401">
        <f>J972</f>
        <v>3160448.0500000003</v>
      </c>
      <c r="K971" s="386">
        <f t="shared" si="97"/>
        <v>97.752013759379608</v>
      </c>
      <c r="L971" s="483">
        <v>100</v>
      </c>
      <c r="M971" s="447"/>
    </row>
    <row r="972" spans="1:13" s="155" customFormat="1" ht="46.5" customHeight="1" x14ac:dyDescent="0.25">
      <c r="A972" s="492"/>
      <c r="B972" s="387" t="s">
        <v>611</v>
      </c>
      <c r="C972" s="388"/>
      <c r="D972" s="388"/>
      <c r="E972" s="404">
        <f>E974+E975</f>
        <v>3233128.33</v>
      </c>
      <c r="F972" s="404">
        <f>F974+F975</f>
        <v>3160448.0500000003</v>
      </c>
      <c r="G972" s="390">
        <f t="shared" si="96"/>
        <v>97.752013759379608</v>
      </c>
      <c r="H972" s="391"/>
      <c r="I972" s="404">
        <f>I974+I975</f>
        <v>3233128.33</v>
      </c>
      <c r="J972" s="404">
        <f>J974+J975</f>
        <v>3160448.0500000003</v>
      </c>
      <c r="K972" s="390">
        <f t="shared" si="97"/>
        <v>97.752013759379608</v>
      </c>
      <c r="L972" s="391"/>
      <c r="M972" s="447"/>
    </row>
    <row r="973" spans="1:13" s="155" customFormat="1" ht="15" customHeight="1" x14ac:dyDescent="0.25">
      <c r="A973" s="492"/>
      <c r="B973" s="387" t="s">
        <v>155</v>
      </c>
      <c r="C973" s="388"/>
      <c r="D973" s="388"/>
      <c r="E973" s="404"/>
      <c r="F973" s="404"/>
      <c r="G973" s="390"/>
      <c r="H973" s="391"/>
      <c r="I973" s="404"/>
      <c r="J973" s="404"/>
      <c r="K973" s="390"/>
      <c r="L973" s="391"/>
      <c r="M973" s="447"/>
    </row>
    <row r="974" spans="1:13" s="155" customFormat="1" ht="48.75" customHeight="1" x14ac:dyDescent="0.25">
      <c r="A974" s="492"/>
      <c r="B974" s="387" t="s">
        <v>611</v>
      </c>
      <c r="C974" s="388"/>
      <c r="D974" s="388"/>
      <c r="E974" s="404">
        <v>36820.43</v>
      </c>
      <c r="F974" s="404">
        <v>36820.43</v>
      </c>
      <c r="G974" s="390">
        <f t="shared" si="96"/>
        <v>100</v>
      </c>
      <c r="H974" s="391"/>
      <c r="I974" s="404">
        <f>E974</f>
        <v>36820.43</v>
      </c>
      <c r="J974" s="404">
        <f>F974</f>
        <v>36820.43</v>
      </c>
      <c r="K974" s="390">
        <f t="shared" si="97"/>
        <v>100</v>
      </c>
      <c r="L974" s="391"/>
      <c r="M974" s="447"/>
    </row>
    <row r="975" spans="1:13" s="155" customFormat="1" ht="63" customHeight="1" x14ac:dyDescent="0.25">
      <c r="A975" s="492"/>
      <c r="B975" s="387" t="s">
        <v>612</v>
      </c>
      <c r="C975" s="388"/>
      <c r="D975" s="388"/>
      <c r="E975" s="404">
        <v>3196307.9</v>
      </c>
      <c r="F975" s="404">
        <v>3123627.62</v>
      </c>
      <c r="G975" s="390">
        <f t="shared" si="96"/>
        <v>97.726117687222811</v>
      </c>
      <c r="H975" s="391"/>
      <c r="I975" s="404">
        <f>E975</f>
        <v>3196307.9</v>
      </c>
      <c r="J975" s="404">
        <f>F975</f>
        <v>3123627.62</v>
      </c>
      <c r="K975" s="390">
        <f t="shared" si="97"/>
        <v>97.726117687222811</v>
      </c>
      <c r="L975" s="391"/>
      <c r="M975" s="447"/>
    </row>
    <row r="976" spans="1:13" s="155" customFormat="1" ht="60" x14ac:dyDescent="0.25">
      <c r="A976" s="492">
        <v>277</v>
      </c>
      <c r="B976" s="384" t="s">
        <v>605</v>
      </c>
      <c r="C976" s="474" t="s">
        <v>608</v>
      </c>
      <c r="D976" s="474" t="s">
        <v>610</v>
      </c>
      <c r="E976" s="401">
        <f>E977</f>
        <v>86000</v>
      </c>
      <c r="F976" s="401">
        <f>F977</f>
        <v>1626.54</v>
      </c>
      <c r="G976" s="386">
        <f t="shared" si="96"/>
        <v>1.8913255813953489</v>
      </c>
      <c r="H976" s="483">
        <v>100</v>
      </c>
      <c r="I976" s="401">
        <f>I977</f>
        <v>86000</v>
      </c>
      <c r="J976" s="401">
        <f>J977</f>
        <v>1626.54</v>
      </c>
      <c r="K976" s="386">
        <f t="shared" si="97"/>
        <v>1.8913255813953489</v>
      </c>
      <c r="L976" s="483">
        <v>100</v>
      </c>
      <c r="M976" s="384" t="s">
        <v>625</v>
      </c>
    </row>
    <row r="977" spans="1:13" s="155" customFormat="1" ht="65.25" customHeight="1" x14ac:dyDescent="0.25">
      <c r="A977" s="492"/>
      <c r="B977" s="387" t="s">
        <v>612</v>
      </c>
      <c r="C977" s="388"/>
      <c r="D977" s="388"/>
      <c r="E977" s="404">
        <v>86000</v>
      </c>
      <c r="F977" s="404">
        <v>1626.54</v>
      </c>
      <c r="G977" s="390">
        <f t="shared" si="96"/>
        <v>1.8913255813953489</v>
      </c>
      <c r="H977" s="391"/>
      <c r="I977" s="404">
        <f>E977</f>
        <v>86000</v>
      </c>
      <c r="J977" s="404">
        <f>F977</f>
        <v>1626.54</v>
      </c>
      <c r="K977" s="390">
        <f t="shared" si="97"/>
        <v>1.8913255813953489</v>
      </c>
      <c r="L977" s="391"/>
      <c r="M977" s="447"/>
    </row>
    <row r="978" spans="1:13" s="155" customFormat="1" ht="75" x14ac:dyDescent="0.25">
      <c r="A978" s="492">
        <v>278</v>
      </c>
      <c r="B978" s="384" t="s">
        <v>606</v>
      </c>
      <c r="C978" s="474" t="s">
        <v>609</v>
      </c>
      <c r="D978" s="474" t="s">
        <v>610</v>
      </c>
      <c r="E978" s="401">
        <f>E979</f>
        <v>1000000</v>
      </c>
      <c r="F978" s="401">
        <f>F979</f>
        <v>0</v>
      </c>
      <c r="G978" s="386">
        <f t="shared" si="96"/>
        <v>0</v>
      </c>
      <c r="H978" s="391"/>
      <c r="I978" s="401">
        <f>I979</f>
        <v>1000000</v>
      </c>
      <c r="J978" s="401">
        <f>J979</f>
        <v>0</v>
      </c>
      <c r="K978" s="386">
        <f t="shared" si="97"/>
        <v>0</v>
      </c>
      <c r="L978" s="391"/>
      <c r="M978" s="447"/>
    </row>
    <row r="979" spans="1:13" s="155" customFormat="1" ht="50.25" customHeight="1" x14ac:dyDescent="0.25">
      <c r="A979" s="492"/>
      <c r="B979" s="387" t="s">
        <v>611</v>
      </c>
      <c r="C979" s="388"/>
      <c r="D979" s="388"/>
      <c r="E979" s="404">
        <v>1000000</v>
      </c>
      <c r="F979" s="404"/>
      <c r="G979" s="390">
        <f t="shared" si="96"/>
        <v>0</v>
      </c>
      <c r="H979" s="391"/>
      <c r="I979" s="404">
        <f>E979</f>
        <v>1000000</v>
      </c>
      <c r="J979" s="404"/>
      <c r="K979" s="390">
        <f t="shared" si="97"/>
        <v>0</v>
      </c>
      <c r="L979" s="391"/>
      <c r="M979" s="447"/>
    </row>
    <row r="980" spans="1:13" s="155" customFormat="1" ht="105" x14ac:dyDescent="0.25">
      <c r="A980" s="492">
        <v>279</v>
      </c>
      <c r="B980" s="384" t="s">
        <v>607</v>
      </c>
      <c r="C980" s="474" t="s">
        <v>149</v>
      </c>
      <c r="D980" s="474" t="s">
        <v>610</v>
      </c>
      <c r="E980" s="401">
        <f>E981</f>
        <v>4465550.4000000004</v>
      </c>
      <c r="F980" s="401">
        <f>F981</f>
        <v>4465550.4000000004</v>
      </c>
      <c r="G980" s="386">
        <f t="shared" si="96"/>
        <v>100</v>
      </c>
      <c r="H980" s="513">
        <v>100</v>
      </c>
      <c r="I980" s="401">
        <f>I981</f>
        <v>4465550.4000000004</v>
      </c>
      <c r="J980" s="401">
        <f>J981</f>
        <v>4465550.4000000004</v>
      </c>
      <c r="K980" s="386">
        <f t="shared" si="97"/>
        <v>100</v>
      </c>
      <c r="L980" s="513">
        <v>100</v>
      </c>
      <c r="M980" s="447"/>
    </row>
    <row r="981" spans="1:13" s="155" customFormat="1" ht="46.5" customHeight="1" x14ac:dyDescent="0.25">
      <c r="A981" s="492"/>
      <c r="B981" s="387" t="s">
        <v>611</v>
      </c>
      <c r="C981" s="388"/>
      <c r="D981" s="388"/>
      <c r="E981" s="404">
        <v>4465550.4000000004</v>
      </c>
      <c r="F981" s="404">
        <v>4465550.4000000004</v>
      </c>
      <c r="G981" s="390">
        <f t="shared" si="96"/>
        <v>100</v>
      </c>
      <c r="H981" s="391"/>
      <c r="I981" s="404">
        <f>E981</f>
        <v>4465550.4000000004</v>
      </c>
      <c r="J981" s="404">
        <f>F981</f>
        <v>4465550.4000000004</v>
      </c>
      <c r="K981" s="390">
        <f t="shared" si="97"/>
        <v>100</v>
      </c>
      <c r="L981" s="391"/>
      <c r="M981" s="447"/>
    </row>
    <row r="982" spans="1:13" s="155" customFormat="1" ht="45" customHeight="1" x14ac:dyDescent="0.25">
      <c r="A982" s="492"/>
      <c r="B982" s="394" t="s">
        <v>613</v>
      </c>
      <c r="C982" s="388"/>
      <c r="D982" s="388"/>
      <c r="E982" s="406">
        <f>E983+E984</f>
        <v>8807858.3000000007</v>
      </c>
      <c r="F982" s="406">
        <f>F983+F984</f>
        <v>7650777.04</v>
      </c>
      <c r="G982" s="396">
        <f t="shared" si="96"/>
        <v>86.863080438067442</v>
      </c>
      <c r="H982" s="391"/>
      <c r="I982" s="406">
        <f>I983+I984</f>
        <v>8807858.3000000007</v>
      </c>
      <c r="J982" s="406">
        <f>J983+J984</f>
        <v>7650777.04</v>
      </c>
      <c r="K982" s="396">
        <f t="shared" si="97"/>
        <v>86.863080438067442</v>
      </c>
      <c r="L982" s="391"/>
      <c r="M982" s="447"/>
    </row>
    <row r="983" spans="1:13" s="155" customFormat="1" ht="45.75" customHeight="1" x14ac:dyDescent="0.25">
      <c r="A983" s="492"/>
      <c r="B983" s="387" t="s">
        <v>611</v>
      </c>
      <c r="C983" s="388"/>
      <c r="D983" s="388"/>
      <c r="E983" s="404">
        <f>E981+E979+E974+E970</f>
        <v>5525550.4000000004</v>
      </c>
      <c r="F983" s="404">
        <f>F981+F979+F974+F970</f>
        <v>4525522.88</v>
      </c>
      <c r="G983" s="390">
        <f t="shared" si="96"/>
        <v>81.901757334436752</v>
      </c>
      <c r="H983" s="391"/>
      <c r="I983" s="404">
        <f>E983</f>
        <v>5525550.4000000004</v>
      </c>
      <c r="J983" s="404">
        <f>F983</f>
        <v>4525522.88</v>
      </c>
      <c r="K983" s="390">
        <f t="shared" si="97"/>
        <v>81.901757334436752</v>
      </c>
      <c r="L983" s="391"/>
      <c r="M983" s="447"/>
    </row>
    <row r="984" spans="1:13" s="155" customFormat="1" ht="63" customHeight="1" x14ac:dyDescent="0.25">
      <c r="A984" s="492"/>
      <c r="B984" s="387" t="s">
        <v>612</v>
      </c>
      <c r="C984" s="388"/>
      <c r="D984" s="388"/>
      <c r="E984" s="404">
        <f>E977+E975</f>
        <v>3282307.9</v>
      </c>
      <c r="F984" s="404">
        <f>F977+F975</f>
        <v>3125254.16</v>
      </c>
      <c r="G984" s="390">
        <f t="shared" si="96"/>
        <v>95.215142979121495</v>
      </c>
      <c r="H984" s="391"/>
      <c r="I984" s="404">
        <f>E984</f>
        <v>3282307.9</v>
      </c>
      <c r="J984" s="404">
        <f>F984</f>
        <v>3125254.16</v>
      </c>
      <c r="K984" s="390">
        <f t="shared" si="97"/>
        <v>95.215142979121495</v>
      </c>
      <c r="L984" s="391"/>
      <c r="M984" s="447"/>
    </row>
    <row r="985" spans="1:13" s="155" customFormat="1" x14ac:dyDescent="0.25">
      <c r="A985" s="492"/>
      <c r="B985" s="387"/>
      <c r="C985" s="388"/>
      <c r="D985" s="388"/>
      <c r="E985" s="404"/>
      <c r="F985" s="404"/>
      <c r="G985" s="390"/>
      <c r="H985" s="391"/>
      <c r="I985" s="391"/>
      <c r="J985" s="391"/>
      <c r="K985" s="391"/>
      <c r="L985" s="391"/>
      <c r="M985" s="447"/>
    </row>
    <row r="986" spans="1:13" s="155" customFormat="1" x14ac:dyDescent="0.25">
      <c r="A986" s="658" t="s">
        <v>614</v>
      </c>
      <c r="B986" s="659"/>
      <c r="C986" s="659"/>
      <c r="D986" s="659"/>
      <c r="E986" s="659"/>
      <c r="F986" s="659"/>
      <c r="G986" s="659"/>
      <c r="H986" s="659"/>
      <c r="I986" s="659"/>
      <c r="J986" s="659"/>
      <c r="K986" s="659"/>
      <c r="L986" s="659"/>
      <c r="M986" s="660"/>
    </row>
    <row r="987" spans="1:13" s="155" customFormat="1" ht="75" x14ac:dyDescent="0.25">
      <c r="A987" s="492"/>
      <c r="B987" s="384" t="s">
        <v>40</v>
      </c>
      <c r="C987" s="474" t="s">
        <v>608</v>
      </c>
      <c r="D987" s="474">
        <v>2016</v>
      </c>
      <c r="E987" s="404"/>
      <c r="F987" s="404"/>
      <c r="G987" s="390"/>
      <c r="H987" s="391"/>
      <c r="I987" s="401">
        <f>I988</f>
        <v>3671882.7</v>
      </c>
      <c r="J987" s="401">
        <f>J988</f>
        <v>3131959.13</v>
      </c>
      <c r="K987" s="390">
        <f t="shared" ref="K987:K1017" si="98">J987/I987*100</f>
        <v>85.295729354317331</v>
      </c>
      <c r="L987" s="391"/>
      <c r="M987" s="447"/>
    </row>
    <row r="988" spans="1:13" s="155" customFormat="1" x14ac:dyDescent="0.25">
      <c r="A988" s="492"/>
      <c r="B988" s="387" t="s">
        <v>13</v>
      </c>
      <c r="C988" s="388"/>
      <c r="D988" s="388"/>
      <c r="E988" s="404"/>
      <c r="F988" s="404"/>
      <c r="G988" s="390"/>
      <c r="H988" s="391"/>
      <c r="I988" s="404">
        <f>'2016'!E673</f>
        <v>3671882.7</v>
      </c>
      <c r="J988" s="404">
        <f>'2016'!F673</f>
        <v>3131959.13</v>
      </c>
      <c r="K988" s="390">
        <f t="shared" si="98"/>
        <v>85.295729354317331</v>
      </c>
      <c r="L988" s="391"/>
      <c r="M988" s="447"/>
    </row>
    <row r="989" spans="1:13" s="155" customFormat="1" ht="90" x14ac:dyDescent="0.25">
      <c r="A989" s="492"/>
      <c r="B989" s="384" t="s">
        <v>428</v>
      </c>
      <c r="C989" s="474" t="s">
        <v>608</v>
      </c>
      <c r="D989" s="474">
        <v>2016</v>
      </c>
      <c r="E989" s="404"/>
      <c r="F989" s="404"/>
      <c r="G989" s="390"/>
      <c r="H989" s="391"/>
      <c r="I989" s="401">
        <f>I990</f>
        <v>213540.4</v>
      </c>
      <c r="J989" s="401">
        <f>J990</f>
        <v>207065</v>
      </c>
      <c r="K989" s="390">
        <f t="shared" si="98"/>
        <v>96.967599573663804</v>
      </c>
      <c r="L989" s="404"/>
      <c r="M989" s="404"/>
    </row>
    <row r="990" spans="1:13" s="155" customFormat="1" x14ac:dyDescent="0.25">
      <c r="A990" s="492"/>
      <c r="B990" s="387" t="s">
        <v>13</v>
      </c>
      <c r="C990" s="388"/>
      <c r="D990" s="388"/>
      <c r="E990" s="404"/>
      <c r="F990" s="404"/>
      <c r="G990" s="390"/>
      <c r="H990" s="391"/>
      <c r="I990" s="404">
        <f>'2016'!E675</f>
        <v>213540.4</v>
      </c>
      <c r="J990" s="404">
        <f>'2016'!F675</f>
        <v>207065</v>
      </c>
      <c r="K990" s="390">
        <f t="shared" si="98"/>
        <v>96.967599573663804</v>
      </c>
      <c r="L990" s="391"/>
      <c r="M990" s="447"/>
    </row>
    <row r="991" spans="1:13" s="155" customFormat="1" ht="75" x14ac:dyDescent="0.25">
      <c r="A991" s="492"/>
      <c r="B991" s="384" t="s">
        <v>41</v>
      </c>
      <c r="C991" s="474" t="s">
        <v>608</v>
      </c>
      <c r="D991" s="474">
        <v>2016</v>
      </c>
      <c r="E991" s="404"/>
      <c r="F991" s="404"/>
      <c r="G991" s="390"/>
      <c r="H991" s="391"/>
      <c r="I991" s="401">
        <f>I992</f>
        <v>123770.3</v>
      </c>
      <c r="J991" s="401">
        <f>J992</f>
        <v>70701.55</v>
      </c>
      <c r="K991" s="390">
        <f t="shared" si="98"/>
        <v>57.12319514455406</v>
      </c>
      <c r="L991" s="391"/>
      <c r="M991" s="447"/>
    </row>
    <row r="992" spans="1:13" s="155" customFormat="1" x14ac:dyDescent="0.25">
      <c r="A992" s="492"/>
      <c r="B992" s="387" t="s">
        <v>13</v>
      </c>
      <c r="C992" s="388"/>
      <c r="D992" s="388"/>
      <c r="E992" s="404"/>
      <c r="F992" s="404"/>
      <c r="G992" s="390"/>
      <c r="H992" s="391"/>
      <c r="I992" s="404">
        <f>'2016'!E677</f>
        <v>123770.3</v>
      </c>
      <c r="J992" s="404">
        <f>'2016'!F677</f>
        <v>70701.55</v>
      </c>
      <c r="K992" s="390">
        <f t="shared" si="98"/>
        <v>57.12319514455406</v>
      </c>
      <c r="L992" s="391"/>
      <c r="M992" s="447"/>
    </row>
    <row r="993" spans="1:13" s="155" customFormat="1" ht="45" x14ac:dyDescent="0.25">
      <c r="A993" s="492"/>
      <c r="B993" s="384" t="s">
        <v>42</v>
      </c>
      <c r="C993" s="474" t="s">
        <v>608</v>
      </c>
      <c r="D993" s="474">
        <v>2016</v>
      </c>
      <c r="E993" s="404"/>
      <c r="F993" s="404"/>
      <c r="G993" s="390"/>
      <c r="H993" s="391"/>
      <c r="I993" s="401">
        <f>I994</f>
        <v>9922</v>
      </c>
      <c r="J993" s="401">
        <f>J994</f>
        <v>8577.52</v>
      </c>
      <c r="K993" s="390">
        <f t="shared" si="98"/>
        <v>86.449506147954054</v>
      </c>
      <c r="L993" s="391"/>
      <c r="M993" s="447"/>
    </row>
    <row r="994" spans="1:13" s="155" customFormat="1" x14ac:dyDescent="0.25">
      <c r="A994" s="492"/>
      <c r="B994" s="387" t="s">
        <v>13</v>
      </c>
      <c r="C994" s="388"/>
      <c r="D994" s="388"/>
      <c r="E994" s="404"/>
      <c r="F994" s="404"/>
      <c r="G994" s="390"/>
      <c r="H994" s="391"/>
      <c r="I994" s="404">
        <f>'2016'!E679</f>
        <v>9922</v>
      </c>
      <c r="J994" s="404">
        <f>'2016'!F679</f>
        <v>8577.52</v>
      </c>
      <c r="K994" s="390">
        <f t="shared" si="98"/>
        <v>86.449506147954054</v>
      </c>
      <c r="L994" s="391"/>
      <c r="M994" s="447"/>
    </row>
    <row r="995" spans="1:13" s="155" customFormat="1" ht="60" x14ac:dyDescent="0.25">
      <c r="A995" s="492"/>
      <c r="B995" s="384" t="s">
        <v>429</v>
      </c>
      <c r="C995" s="474" t="s">
        <v>149</v>
      </c>
      <c r="D995" s="474">
        <v>2016</v>
      </c>
      <c r="E995" s="404"/>
      <c r="F995" s="404"/>
      <c r="G995" s="390"/>
      <c r="H995" s="391"/>
      <c r="I995" s="401">
        <f>I996</f>
        <v>246000</v>
      </c>
      <c r="J995" s="401">
        <f>J996</f>
        <v>157597.95000000001</v>
      </c>
      <c r="K995" s="390">
        <f t="shared" si="98"/>
        <v>64.064207317073169</v>
      </c>
      <c r="L995" s="391"/>
      <c r="M995" s="447"/>
    </row>
    <row r="996" spans="1:13" s="155" customFormat="1" x14ac:dyDescent="0.25">
      <c r="A996" s="492"/>
      <c r="B996" s="387" t="s">
        <v>13</v>
      </c>
      <c r="C996" s="388"/>
      <c r="D996" s="388"/>
      <c r="E996" s="404"/>
      <c r="F996" s="404"/>
      <c r="G996" s="390"/>
      <c r="H996" s="391"/>
      <c r="I996" s="404">
        <f>'2016'!E681</f>
        <v>246000</v>
      </c>
      <c r="J996" s="404">
        <f>'2016'!F681</f>
        <v>157597.95000000001</v>
      </c>
      <c r="K996" s="390">
        <f t="shared" si="98"/>
        <v>64.064207317073169</v>
      </c>
      <c r="L996" s="391"/>
      <c r="M996" s="447"/>
    </row>
    <row r="997" spans="1:13" s="155" customFormat="1" ht="60" x14ac:dyDescent="0.25">
      <c r="A997" s="492"/>
      <c r="B997" s="384" t="s">
        <v>43</v>
      </c>
      <c r="C997" s="474" t="s">
        <v>26</v>
      </c>
      <c r="D997" s="474">
        <v>2016</v>
      </c>
      <c r="E997" s="404"/>
      <c r="F997" s="404"/>
      <c r="G997" s="390"/>
      <c r="H997" s="391"/>
      <c r="I997" s="401">
        <f>I998</f>
        <v>15556666</v>
      </c>
      <c r="J997" s="401">
        <f>J998</f>
        <v>14921595.140000001</v>
      </c>
      <c r="K997" s="390">
        <f t="shared" si="98"/>
        <v>95.917693032684511</v>
      </c>
      <c r="L997" s="391"/>
      <c r="M997" s="447"/>
    </row>
    <row r="998" spans="1:13" s="155" customFormat="1" x14ac:dyDescent="0.25">
      <c r="A998" s="492"/>
      <c r="B998" s="387" t="s">
        <v>312</v>
      </c>
      <c r="C998" s="388"/>
      <c r="D998" s="388"/>
      <c r="E998" s="404"/>
      <c r="F998" s="404"/>
      <c r="G998" s="390"/>
      <c r="H998" s="391"/>
      <c r="I998" s="404">
        <f>I999+I1000+I1001+I1002+I1003+I1004+I1005</f>
        <v>15556666</v>
      </c>
      <c r="J998" s="404">
        <f>J999+J1000+J1001+J1002+J1003+J1004+J1005</f>
        <v>14921595.140000001</v>
      </c>
      <c r="K998" s="390">
        <f t="shared" si="98"/>
        <v>95.917693032684511</v>
      </c>
      <c r="L998" s="391"/>
      <c r="M998" s="447"/>
    </row>
    <row r="999" spans="1:13" s="155" customFormat="1" x14ac:dyDescent="0.25">
      <c r="A999" s="492"/>
      <c r="B999" s="381" t="s">
        <v>28</v>
      </c>
      <c r="C999" s="388"/>
      <c r="D999" s="388"/>
      <c r="E999" s="404"/>
      <c r="F999" s="404"/>
      <c r="G999" s="390"/>
      <c r="H999" s="391"/>
      <c r="I999" s="404">
        <f>'2016'!E684</f>
        <v>1174405.6000000001</v>
      </c>
      <c r="J999" s="404">
        <f>'2016'!F684</f>
        <v>1035628.4</v>
      </c>
      <c r="K999" s="390">
        <f t="shared" si="98"/>
        <v>88.183196674130286</v>
      </c>
      <c r="L999" s="391"/>
      <c r="M999" s="447"/>
    </row>
    <row r="1000" spans="1:13" s="155" customFormat="1" x14ac:dyDescent="0.25">
      <c r="A1000" s="492"/>
      <c r="B1000" s="381" t="s">
        <v>29</v>
      </c>
      <c r="C1000" s="388"/>
      <c r="D1000" s="388"/>
      <c r="E1000" s="404"/>
      <c r="F1000" s="404"/>
      <c r="G1000" s="390"/>
      <c r="H1000" s="391"/>
      <c r="I1000" s="404">
        <f>'2016'!E685</f>
        <v>585562.1</v>
      </c>
      <c r="J1000" s="404">
        <f>'2016'!F685</f>
        <v>531558.46</v>
      </c>
      <c r="K1000" s="390">
        <f t="shared" si="98"/>
        <v>90.777470058256839</v>
      </c>
      <c r="L1000" s="391"/>
      <c r="M1000" s="447"/>
    </row>
    <row r="1001" spans="1:13" s="155" customFormat="1" x14ac:dyDescent="0.25">
      <c r="A1001" s="492"/>
      <c r="B1001" s="381" t="s">
        <v>30</v>
      </c>
      <c r="C1001" s="388"/>
      <c r="D1001" s="388"/>
      <c r="E1001" s="404"/>
      <c r="F1001" s="404"/>
      <c r="G1001" s="390"/>
      <c r="H1001" s="391"/>
      <c r="I1001" s="404">
        <f>'2016'!E686</f>
        <v>2390317.6</v>
      </c>
      <c r="J1001" s="404">
        <f>'2016'!F686</f>
        <v>1831070.68</v>
      </c>
      <c r="K1001" s="390">
        <f t="shared" si="98"/>
        <v>76.603656350938465</v>
      </c>
      <c r="L1001" s="391"/>
      <c r="M1001" s="447"/>
    </row>
    <row r="1002" spans="1:13" s="155" customFormat="1" x14ac:dyDescent="0.25">
      <c r="A1002" s="492"/>
      <c r="B1002" s="381" t="s">
        <v>31</v>
      </c>
      <c r="C1002" s="388"/>
      <c r="D1002" s="388"/>
      <c r="E1002" s="404"/>
      <c r="F1002" s="404"/>
      <c r="G1002" s="390"/>
      <c r="H1002" s="391"/>
      <c r="I1002" s="404">
        <f>'2016'!E687</f>
        <v>1402856.9</v>
      </c>
      <c r="J1002" s="404">
        <f>'2016'!F687</f>
        <v>1198585.3999999999</v>
      </c>
      <c r="K1002" s="390">
        <f t="shared" si="98"/>
        <v>85.438892591254316</v>
      </c>
      <c r="L1002" s="391"/>
      <c r="M1002" s="447"/>
    </row>
    <row r="1003" spans="1:13" s="155" customFormat="1" x14ac:dyDescent="0.25">
      <c r="A1003" s="492"/>
      <c r="B1003" s="381" t="s">
        <v>32</v>
      </c>
      <c r="C1003" s="388"/>
      <c r="D1003" s="388"/>
      <c r="E1003" s="404"/>
      <c r="F1003" s="404"/>
      <c r="G1003" s="390"/>
      <c r="H1003" s="391"/>
      <c r="I1003" s="404">
        <f>'2016'!E688</f>
        <v>1678671.7</v>
      </c>
      <c r="J1003" s="404">
        <f>'2016'!F688</f>
        <v>1629200.1</v>
      </c>
      <c r="K1003" s="390">
        <f t="shared" si="98"/>
        <v>97.052931791249009</v>
      </c>
      <c r="L1003" s="391"/>
      <c r="M1003" s="447"/>
    </row>
    <row r="1004" spans="1:13" s="155" customFormat="1" x14ac:dyDescent="0.25">
      <c r="A1004" s="492"/>
      <c r="B1004" s="381" t="s">
        <v>33</v>
      </c>
      <c r="C1004" s="388"/>
      <c r="D1004" s="388"/>
      <c r="E1004" s="404"/>
      <c r="F1004" s="404"/>
      <c r="G1004" s="390"/>
      <c r="H1004" s="391"/>
      <c r="I1004" s="404">
        <f>'2016'!E689</f>
        <v>336155.9</v>
      </c>
      <c r="J1004" s="404">
        <f>'2016'!F689</f>
        <v>356510.7</v>
      </c>
      <c r="K1004" s="390">
        <f t="shared" si="98"/>
        <v>106.05516666522882</v>
      </c>
      <c r="L1004" s="391"/>
      <c r="M1004" s="447"/>
    </row>
    <row r="1005" spans="1:13" s="155" customFormat="1" x14ac:dyDescent="0.25">
      <c r="A1005" s="492"/>
      <c r="B1005" s="381" t="s">
        <v>34</v>
      </c>
      <c r="C1005" s="388"/>
      <c r="D1005" s="388"/>
      <c r="E1005" s="404"/>
      <c r="F1005" s="404"/>
      <c r="G1005" s="390"/>
      <c r="H1005" s="391"/>
      <c r="I1005" s="404">
        <f>'2016'!E690</f>
        <v>7988696.2000000002</v>
      </c>
      <c r="J1005" s="404">
        <f>'2016'!F690</f>
        <v>8339041.4000000004</v>
      </c>
      <c r="K1005" s="390">
        <f t="shared" si="98"/>
        <v>104.38551161827885</v>
      </c>
      <c r="L1005" s="479"/>
      <c r="M1005" s="447"/>
    </row>
    <row r="1006" spans="1:13" s="155" customFormat="1" x14ac:dyDescent="0.25">
      <c r="A1006" s="492"/>
      <c r="B1006" s="394" t="s">
        <v>431</v>
      </c>
      <c r="C1006" s="388"/>
      <c r="D1006" s="388"/>
      <c r="E1006" s="404"/>
      <c r="F1006" s="404"/>
      <c r="G1006" s="390"/>
      <c r="H1006" s="391"/>
      <c r="I1006" s="406">
        <f>I1007+I1008</f>
        <v>19821781.399999999</v>
      </c>
      <c r="J1006" s="406">
        <f>J1007+J1008</f>
        <v>18497496.289999999</v>
      </c>
      <c r="K1006" s="396">
        <f t="shared" si="98"/>
        <v>93.319040891047266</v>
      </c>
      <c r="L1006" s="391"/>
      <c r="M1006" s="447"/>
    </row>
    <row r="1007" spans="1:13" s="155" customFormat="1" x14ac:dyDescent="0.25">
      <c r="A1007" s="492"/>
      <c r="B1007" s="387" t="s">
        <v>13</v>
      </c>
      <c r="C1007" s="388"/>
      <c r="D1007" s="388"/>
      <c r="E1007" s="404"/>
      <c r="F1007" s="404"/>
      <c r="G1007" s="390"/>
      <c r="H1007" s="391"/>
      <c r="I1007" s="404">
        <f>I988+I990+I992+I994+I996</f>
        <v>4265115.4000000004</v>
      </c>
      <c r="J1007" s="404">
        <f>J988+J990+J992+J994+J996</f>
        <v>3575901.15</v>
      </c>
      <c r="K1007" s="390">
        <f t="shared" si="98"/>
        <v>83.8406658352081</v>
      </c>
      <c r="L1007" s="391"/>
      <c r="M1007" s="447"/>
    </row>
    <row r="1008" spans="1:13" ht="21" customHeight="1" x14ac:dyDescent="0.25">
      <c r="A1008" s="492"/>
      <c r="B1008" s="387" t="s">
        <v>615</v>
      </c>
      <c r="C1008" s="262"/>
      <c r="D1008" s="262"/>
      <c r="E1008" s="440"/>
      <c r="F1008" s="440"/>
      <c r="G1008" s="390"/>
      <c r="H1008" s="261"/>
      <c r="I1008" s="404">
        <f>I998</f>
        <v>15556666</v>
      </c>
      <c r="J1008" s="404">
        <f>J998</f>
        <v>14921595.140000001</v>
      </c>
      <c r="K1008" s="390">
        <f t="shared" si="98"/>
        <v>95.917693032684511</v>
      </c>
      <c r="L1008" s="261"/>
      <c r="M1008" s="444"/>
    </row>
    <row r="1009" spans="1:13" ht="15.75" x14ac:dyDescent="0.25">
      <c r="A1009" s="492"/>
      <c r="B1009" s="476" t="s">
        <v>263</v>
      </c>
      <c r="C1009" s="262"/>
      <c r="D1009" s="262"/>
      <c r="E1009" s="406">
        <f>E1010+E1015+E1016+E1017</f>
        <v>155088385.53999999</v>
      </c>
      <c r="F1009" s="406">
        <f>F1010+F1015+F1016+F1017</f>
        <v>121363965.88999999</v>
      </c>
      <c r="G1009" s="396">
        <f t="shared" ref="G1009:G1017" si="99">F1009/E1009*100</f>
        <v>78.25470970467876</v>
      </c>
      <c r="H1009" s="261"/>
      <c r="I1009" s="406">
        <f>I1010+I1015+I1016+I1017</f>
        <v>403415740.44</v>
      </c>
      <c r="J1009" s="406">
        <f>J1010+J1015+J1016+J1017</f>
        <v>384831921.18199998</v>
      </c>
      <c r="K1009" s="396">
        <f t="shared" si="98"/>
        <v>95.393382707940219</v>
      </c>
      <c r="L1009" s="464">
        <f>I1009-I980</f>
        <v>398950190.04000002</v>
      </c>
      <c r="M1009" s="464">
        <f>J1009-J980</f>
        <v>380366370.78200001</v>
      </c>
    </row>
    <row r="1010" spans="1:13" s="155" customFormat="1" ht="15.75" x14ac:dyDescent="0.25">
      <c r="A1010" s="492"/>
      <c r="B1010" s="477" t="s">
        <v>13</v>
      </c>
      <c r="C1010" s="388"/>
      <c r="D1010" s="388"/>
      <c r="E1010" s="404">
        <f>E82+E173+E244+E682+E853+E965+E982+E1007</f>
        <v>49152583.299999997</v>
      </c>
      <c r="F1010" s="404">
        <f>F82+F173+F244+F682+F853+F965+F982+F1007</f>
        <v>47877467.420000002</v>
      </c>
      <c r="G1010" s="390">
        <f t="shared" si="99"/>
        <v>97.405800886969871</v>
      </c>
      <c r="H1010" s="391"/>
      <c r="I1010" s="404">
        <f>I82+I173+I244+I682+I853+I965+I982+I1007</f>
        <v>151758307.30000001</v>
      </c>
      <c r="J1010" s="404">
        <f>J82+J173+J244+J682+J853+J965+J982+J1007</f>
        <v>139660751.32000002</v>
      </c>
      <c r="K1010" s="390">
        <f t="shared" si="98"/>
        <v>92.028406091743491</v>
      </c>
      <c r="L1010" s="391"/>
      <c r="M1010" s="464"/>
    </row>
    <row r="1011" spans="1:13" s="155" customFormat="1" ht="15.75" x14ac:dyDescent="0.25">
      <c r="A1011" s="492"/>
      <c r="B1011" s="477" t="s">
        <v>438</v>
      </c>
      <c r="C1011" s="388"/>
      <c r="D1011" s="388"/>
      <c r="E1011" s="404"/>
      <c r="F1011" s="404"/>
      <c r="G1011" s="390"/>
      <c r="H1011" s="391"/>
      <c r="I1011" s="391"/>
      <c r="J1011" s="391"/>
      <c r="K1011" s="390"/>
      <c r="L1011" s="391"/>
      <c r="M1011" s="464"/>
    </row>
    <row r="1012" spans="1:13" s="155" customFormat="1" ht="34.5" customHeight="1" x14ac:dyDescent="0.25">
      <c r="A1012" s="492"/>
      <c r="B1012" s="477" t="s">
        <v>439</v>
      </c>
      <c r="C1012" s="388"/>
      <c r="D1012" s="388"/>
      <c r="E1012" s="404">
        <f>E84</f>
        <v>403585</v>
      </c>
      <c r="F1012" s="404">
        <f>F84</f>
        <v>403585</v>
      </c>
      <c r="G1012" s="390">
        <f t="shared" si="99"/>
        <v>100</v>
      </c>
      <c r="H1012" s="391"/>
      <c r="I1012" s="404">
        <f>I84</f>
        <v>984359</v>
      </c>
      <c r="J1012" s="404">
        <f>J84</f>
        <v>984359</v>
      </c>
      <c r="K1012" s="390">
        <f t="shared" si="98"/>
        <v>100</v>
      </c>
      <c r="L1012" s="391"/>
      <c r="M1012" s="464"/>
    </row>
    <row r="1013" spans="1:13" s="155" customFormat="1" ht="48" customHeight="1" x14ac:dyDescent="0.25">
      <c r="A1013" s="492"/>
      <c r="B1013" s="477" t="s">
        <v>616</v>
      </c>
      <c r="C1013" s="388"/>
      <c r="D1013" s="388"/>
      <c r="E1013" s="404">
        <f>E983</f>
        <v>5525550.4000000004</v>
      </c>
      <c r="F1013" s="404">
        <f>F983</f>
        <v>4525522.88</v>
      </c>
      <c r="G1013" s="390">
        <f t="shared" si="99"/>
        <v>81.901757334436752</v>
      </c>
      <c r="H1013" s="391"/>
      <c r="I1013" s="404">
        <f>I983</f>
        <v>5525550.4000000004</v>
      </c>
      <c r="J1013" s="404">
        <f>J983</f>
        <v>4525522.88</v>
      </c>
      <c r="K1013" s="390">
        <f t="shared" si="98"/>
        <v>81.901757334436752</v>
      </c>
      <c r="L1013" s="391"/>
      <c r="M1013" s="464"/>
    </row>
    <row r="1014" spans="1:13" s="155" customFormat="1" ht="49.5" customHeight="1" x14ac:dyDescent="0.25">
      <c r="A1014" s="492"/>
      <c r="B1014" s="477" t="s">
        <v>617</v>
      </c>
      <c r="C1014" s="388"/>
      <c r="D1014" s="388"/>
      <c r="E1014" s="404">
        <f>E984</f>
        <v>3282307.9</v>
      </c>
      <c r="F1014" s="404">
        <f>F984</f>
        <v>3125254.16</v>
      </c>
      <c r="G1014" s="390">
        <f t="shared" si="99"/>
        <v>95.215142979121495</v>
      </c>
      <c r="H1014" s="391"/>
      <c r="I1014" s="404">
        <f>I984</f>
        <v>3282307.9</v>
      </c>
      <c r="J1014" s="404">
        <f>J984</f>
        <v>3125254.16</v>
      </c>
      <c r="K1014" s="390">
        <f t="shared" si="98"/>
        <v>95.215142979121495</v>
      </c>
      <c r="L1014" s="391"/>
      <c r="M1014" s="464"/>
    </row>
    <row r="1015" spans="1:13" s="155" customFormat="1" ht="15.75" x14ac:dyDescent="0.25">
      <c r="A1015" s="492"/>
      <c r="B1015" s="477" t="s">
        <v>22</v>
      </c>
      <c r="C1015" s="388"/>
      <c r="D1015" s="388"/>
      <c r="E1015" s="404">
        <f>E1008+E966+E683+E245</f>
        <v>15806097.789999997</v>
      </c>
      <c r="F1015" s="404">
        <f>F1008+F966+F683+F245</f>
        <v>17112991.099999998</v>
      </c>
      <c r="G1015" s="390">
        <f t="shared" si="99"/>
        <v>108.26828561586422</v>
      </c>
      <c r="H1015" s="391"/>
      <c r="I1015" s="404">
        <f>I1008+I966+I683+I245</f>
        <v>74547390.689999998</v>
      </c>
      <c r="J1015" s="404">
        <f>J1008+J966+J683+J245</f>
        <v>68963309.502000004</v>
      </c>
      <c r="K1015" s="390">
        <f t="shared" si="98"/>
        <v>92.509353934035062</v>
      </c>
      <c r="L1015" s="391"/>
      <c r="M1015" s="464"/>
    </row>
    <row r="1016" spans="1:13" s="155" customFormat="1" ht="15.75" x14ac:dyDescent="0.25">
      <c r="A1016" s="492"/>
      <c r="B1016" s="477" t="s">
        <v>144</v>
      </c>
      <c r="C1016" s="388"/>
      <c r="D1016" s="388"/>
      <c r="E1016" s="404">
        <f>E85+E174+E246+E684+E854</f>
        <v>90112204.450000003</v>
      </c>
      <c r="F1016" s="404">
        <f>F85+F174+F246+F684+F854</f>
        <v>56356007.369999997</v>
      </c>
      <c r="G1016" s="390">
        <f t="shared" si="99"/>
        <v>62.539816569763204</v>
      </c>
      <c r="H1016" s="391"/>
      <c r="I1016" s="404">
        <f>I85+I174+I246+I684+I854</f>
        <v>176943542.44999999</v>
      </c>
      <c r="J1016" s="404">
        <f>J85+J174+J246+J684+J854</f>
        <v>174852146.41</v>
      </c>
      <c r="K1016" s="390">
        <f t="shared" si="98"/>
        <v>98.818043308593204</v>
      </c>
      <c r="L1016" s="391"/>
      <c r="M1016" s="464"/>
    </row>
    <row r="1017" spans="1:13" s="155" customFormat="1" ht="31.5" x14ac:dyDescent="0.25">
      <c r="A1017" s="492"/>
      <c r="B1017" s="477" t="s">
        <v>139</v>
      </c>
      <c r="C1017" s="388"/>
      <c r="D1017" s="388"/>
      <c r="E1017" s="404">
        <f>E685+E855</f>
        <v>17500</v>
      </c>
      <c r="F1017" s="404">
        <f>F685+F855</f>
        <v>17500</v>
      </c>
      <c r="G1017" s="390">
        <f t="shared" si="99"/>
        <v>100</v>
      </c>
      <c r="H1017" s="391"/>
      <c r="I1017" s="404">
        <f>I685+I855</f>
        <v>166500</v>
      </c>
      <c r="J1017" s="404">
        <f>J685+J855</f>
        <v>1355713.95</v>
      </c>
      <c r="K1017" s="390">
        <f t="shared" si="98"/>
        <v>814.24261261261245</v>
      </c>
      <c r="L1017" s="391"/>
      <c r="M1017" s="447"/>
    </row>
    <row r="1018" spans="1:13" x14ac:dyDescent="0.25">
      <c r="A1018" s="492"/>
      <c r="B1018" s="387"/>
      <c r="C1018" s="262"/>
      <c r="D1018" s="262"/>
      <c r="E1018" s="404">
        <f>E1009-E980-E978</f>
        <v>149622835.13999999</v>
      </c>
      <c r="F1018" s="404">
        <f>F1009-F980-F978</f>
        <v>116898415.48999998</v>
      </c>
      <c r="G1018" s="390"/>
      <c r="H1018" s="261"/>
      <c r="I1018" s="404">
        <f>I1009-I980-I978</f>
        <v>397950190.04000002</v>
      </c>
      <c r="J1018" s="404">
        <f>J1009-J980-J978</f>
        <v>380366370.78200001</v>
      </c>
      <c r="K1018" s="261"/>
      <c r="L1018" s="261"/>
      <c r="M1018" s="444"/>
    </row>
    <row r="1019" spans="1:13" x14ac:dyDescent="0.25">
      <c r="A1019" s="492"/>
      <c r="B1019" s="387"/>
      <c r="C1019" s="262"/>
      <c r="D1019" s="262"/>
      <c r="E1019" s="440"/>
      <c r="G1019" s="390"/>
      <c r="H1019" s="261"/>
      <c r="I1019" s="261"/>
      <c r="J1019" s="261"/>
      <c r="K1019" s="261"/>
      <c r="L1019" s="261"/>
      <c r="M1019" s="444"/>
    </row>
    <row r="1020" spans="1:13" x14ac:dyDescent="0.25">
      <c r="A1020" s="492"/>
      <c r="E1020" s="518"/>
      <c r="F1020" s="518"/>
      <c r="H1020" s="442"/>
      <c r="I1020" s="518"/>
      <c r="J1020" s="518"/>
      <c r="K1020" s="442"/>
      <c r="L1020" s="442"/>
      <c r="M1020" s="455"/>
    </row>
    <row r="1021" spans="1:13" x14ac:dyDescent="0.25">
      <c r="A1021" s="492"/>
      <c r="H1021" s="442"/>
      <c r="I1021" s="442"/>
      <c r="J1021" s="442"/>
      <c r="K1021" s="442"/>
      <c r="L1021" s="442"/>
      <c r="M1021" s="455"/>
    </row>
    <row r="1022" spans="1:13" x14ac:dyDescent="0.25">
      <c r="A1022" s="492"/>
      <c r="H1022" s="442"/>
      <c r="I1022" s="442"/>
      <c r="J1022" s="442"/>
      <c r="K1022" s="442"/>
      <c r="L1022" s="442"/>
      <c r="M1022" s="455"/>
    </row>
    <row r="1023" spans="1:13" x14ac:dyDescent="0.25">
      <c r="A1023" s="492"/>
      <c r="H1023" s="442"/>
      <c r="I1023" s="442"/>
      <c r="J1023" s="442"/>
      <c r="K1023" s="442"/>
      <c r="L1023" s="442"/>
      <c r="M1023" s="455"/>
    </row>
    <row r="1024" spans="1:13" x14ac:dyDescent="0.25">
      <c r="A1024" s="492"/>
      <c r="H1024" s="442"/>
      <c r="I1024" s="442"/>
      <c r="J1024" s="442"/>
      <c r="K1024" s="442"/>
      <c r="L1024" s="442"/>
      <c r="M1024" s="455"/>
    </row>
    <row r="1025" spans="1:13" x14ac:dyDescent="0.25">
      <c r="A1025" s="492"/>
      <c r="H1025" s="442"/>
      <c r="I1025" s="442"/>
      <c r="J1025" s="442"/>
      <c r="K1025" s="442"/>
      <c r="L1025" s="442"/>
      <c r="M1025" s="465"/>
    </row>
    <row r="1026" spans="1:13" x14ac:dyDescent="0.25">
      <c r="H1026" s="442"/>
      <c r="I1026" s="442"/>
      <c r="J1026" s="442"/>
      <c r="K1026" s="442"/>
      <c r="L1026" s="442"/>
      <c r="M1026" s="456"/>
    </row>
  </sheetData>
  <mergeCells count="55">
    <mergeCell ref="A88:M88"/>
    <mergeCell ref="A4:M4"/>
    <mergeCell ref="A6:A7"/>
    <mergeCell ref="B6:B7"/>
    <mergeCell ref="C6:C7"/>
    <mergeCell ref="D6:D7"/>
    <mergeCell ref="E6:G6"/>
    <mergeCell ref="H6:H7"/>
    <mergeCell ref="M6:M7"/>
    <mergeCell ref="I6:K6"/>
    <mergeCell ref="L6:L7"/>
    <mergeCell ref="A8:M8"/>
    <mergeCell ref="A9:M9"/>
    <mergeCell ref="A40:M40"/>
    <mergeCell ref="A87:M87"/>
    <mergeCell ref="A202:M202"/>
    <mergeCell ref="A95:M95"/>
    <mergeCell ref="A102:M102"/>
    <mergeCell ref="A107:M107"/>
    <mergeCell ref="A114:M114"/>
    <mergeCell ref="A123:M123"/>
    <mergeCell ref="A150:M150"/>
    <mergeCell ref="A157:M157"/>
    <mergeCell ref="A176:M176"/>
    <mergeCell ref="A177:M177"/>
    <mergeCell ref="A182:M182"/>
    <mergeCell ref="A192:M192"/>
    <mergeCell ref="B248:M248"/>
    <mergeCell ref="A717:M717"/>
    <mergeCell ref="A727:M727"/>
    <mergeCell ref="A738:M738"/>
    <mergeCell ref="A216:M216"/>
    <mergeCell ref="A231:M231"/>
    <mergeCell ref="A238:M238"/>
    <mergeCell ref="A249:M249"/>
    <mergeCell ref="A461:M461"/>
    <mergeCell ref="A686:M686"/>
    <mergeCell ref="A687:M687"/>
    <mergeCell ref="B702:M702"/>
    <mergeCell ref="L1:M1"/>
    <mergeCell ref="L2:M2"/>
    <mergeCell ref="A968:M968"/>
    <mergeCell ref="A986:M986"/>
    <mergeCell ref="A756:M756"/>
    <mergeCell ref="A828:M828"/>
    <mergeCell ref="A857:M857"/>
    <mergeCell ref="A858:M858"/>
    <mergeCell ref="A763:M763"/>
    <mergeCell ref="A768:M768"/>
    <mergeCell ref="A793:M793"/>
    <mergeCell ref="A812:M812"/>
    <mergeCell ref="A817:M817"/>
    <mergeCell ref="A751:M751"/>
    <mergeCell ref="A211:M211"/>
    <mergeCell ref="A221:M221"/>
  </mergeCells>
  <printOptions gridLines="1"/>
  <pageMargins left="0" right="0" top="0.74803149606299213" bottom="0.74803149606299213" header="0.31496062992125984" footer="0.31496062992125984"/>
  <pageSetup paperSize="9" scale="6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3"/>
  <sheetViews>
    <sheetView topLeftCell="A253" zoomScale="120" zoomScaleNormal="120" workbookViewId="0">
      <selection activeCell="F998" sqref="F998"/>
    </sheetView>
  </sheetViews>
  <sheetFormatPr defaultRowHeight="15" x14ac:dyDescent="0.25"/>
  <cols>
    <col min="1" max="1" width="7" style="383" customWidth="1"/>
    <col min="2" max="2" width="49.85546875" style="441" customWidth="1"/>
    <col min="3" max="3" width="15.85546875" style="382" customWidth="1"/>
    <col min="4" max="4" width="18.140625" style="382" customWidth="1"/>
    <col min="5" max="5" width="21.42578125" style="443" customWidth="1"/>
    <col min="6" max="6" width="19.42578125" style="443" customWidth="1"/>
    <col min="7" max="7" width="24.28515625" style="133" customWidth="1"/>
    <col min="8" max="16384" width="9.140625" style="133"/>
  </cols>
  <sheetData>
    <row r="1" spans="1:7" x14ac:dyDescent="0.25">
      <c r="A1" s="538"/>
      <c r="B1" s="538"/>
      <c r="C1" s="538"/>
      <c r="D1" s="538"/>
      <c r="E1" s="538"/>
      <c r="F1" s="539" t="s">
        <v>689</v>
      </c>
    </row>
    <row r="2" spans="1:7" ht="44.25" customHeight="1" x14ac:dyDescent="0.25">
      <c r="A2" s="668" t="s">
        <v>692</v>
      </c>
      <c r="B2" s="668"/>
      <c r="C2" s="668"/>
      <c r="D2" s="668"/>
      <c r="E2" s="668"/>
      <c r="F2" s="668"/>
      <c r="G2" s="537"/>
    </row>
    <row r="3" spans="1:7" ht="48" customHeight="1" x14ac:dyDescent="0.25">
      <c r="A3" s="661" t="s">
        <v>2</v>
      </c>
      <c r="B3" s="661" t="s">
        <v>1</v>
      </c>
      <c r="C3" s="661" t="s">
        <v>517</v>
      </c>
      <c r="D3" s="661"/>
      <c r="E3" s="661" t="s">
        <v>690</v>
      </c>
      <c r="F3" s="661"/>
    </row>
    <row r="4" spans="1:7" x14ac:dyDescent="0.25">
      <c r="A4" s="661"/>
      <c r="B4" s="661"/>
      <c r="C4" s="530" t="s">
        <v>5</v>
      </c>
      <c r="D4" s="530" t="s">
        <v>691</v>
      </c>
      <c r="E4" s="530" t="s">
        <v>5</v>
      </c>
      <c r="F4" s="530" t="s">
        <v>691</v>
      </c>
    </row>
    <row r="5" spans="1:7" x14ac:dyDescent="0.25">
      <c r="A5" s="662" t="s">
        <v>303</v>
      </c>
      <c r="B5" s="662"/>
      <c r="C5" s="662"/>
      <c r="D5" s="662"/>
      <c r="E5" s="662"/>
      <c r="F5" s="662"/>
    </row>
    <row r="6" spans="1:7" x14ac:dyDescent="0.25">
      <c r="A6" s="661" t="s">
        <v>11</v>
      </c>
      <c r="B6" s="661"/>
      <c r="C6" s="661"/>
      <c r="D6" s="661"/>
      <c r="E6" s="661"/>
      <c r="F6" s="661"/>
    </row>
    <row r="7" spans="1:7" ht="46.5" customHeight="1" x14ac:dyDescent="0.25">
      <c r="A7" s="530">
        <v>1</v>
      </c>
      <c r="B7" s="384" t="s">
        <v>270</v>
      </c>
      <c r="C7" s="385">
        <f>C8+C9</f>
        <v>90411434.450000003</v>
      </c>
      <c r="D7" s="385">
        <f>D8+D9</f>
        <v>56656601</v>
      </c>
      <c r="E7" s="385">
        <f>E8+E9</f>
        <v>176677130.34999999</v>
      </c>
      <c r="F7" s="385">
        <f>F8+F9</f>
        <v>145080068.09999999</v>
      </c>
    </row>
    <row r="8" spans="1:7" s="155" customFormat="1" x14ac:dyDescent="0.25">
      <c r="A8" s="530"/>
      <c r="B8" s="387" t="s">
        <v>13</v>
      </c>
      <c r="C8" s="389">
        <v>5950601</v>
      </c>
      <c r="D8" s="389">
        <v>5950601</v>
      </c>
      <c r="E8" s="389">
        <f>C8+'2016'!E10+'2017'!E10+'2018'!E10</f>
        <v>22765601.899999999</v>
      </c>
      <c r="F8" s="389">
        <f>C8+'2016'!E10+'2017'!E10+'2018'!E10</f>
        <v>22765601.899999999</v>
      </c>
    </row>
    <row r="9" spans="1:7" s="155" customFormat="1" x14ac:dyDescent="0.25">
      <c r="A9" s="530"/>
      <c r="B9" s="392" t="s">
        <v>582</v>
      </c>
      <c r="C9" s="389">
        <v>84460833.450000003</v>
      </c>
      <c r="D9" s="389">
        <v>50706000</v>
      </c>
      <c r="E9" s="389">
        <f>C9+'2016'!E11+'2017'!E11+'2018'!E11</f>
        <v>153911528.44999999</v>
      </c>
      <c r="F9" s="389">
        <f>D9+'2016'!F11+'2017'!F11+'2018'!F11</f>
        <v>122314466.2</v>
      </c>
    </row>
    <row r="10" spans="1:7" x14ac:dyDescent="0.25">
      <c r="A10" s="530"/>
      <c r="B10" s="393" t="s">
        <v>155</v>
      </c>
      <c r="C10" s="385"/>
      <c r="D10" s="385"/>
      <c r="E10" s="391"/>
      <c r="F10" s="391"/>
    </row>
    <row r="11" spans="1:7" ht="60" x14ac:dyDescent="0.25">
      <c r="A11" s="530"/>
      <c r="B11" s="384" t="s">
        <v>279</v>
      </c>
      <c r="C11" s="385">
        <v>55000</v>
      </c>
      <c r="D11" s="385">
        <f>D12</f>
        <v>55000</v>
      </c>
      <c r="E11" s="385">
        <f>E12</f>
        <v>153602.74</v>
      </c>
      <c r="F11" s="385">
        <f>F12</f>
        <v>153602.74</v>
      </c>
    </row>
    <row r="12" spans="1:7" s="155" customFormat="1" x14ac:dyDescent="0.25">
      <c r="A12" s="530"/>
      <c r="B12" s="387" t="s">
        <v>13</v>
      </c>
      <c r="C12" s="389">
        <v>55000</v>
      </c>
      <c r="D12" s="389">
        <v>55000</v>
      </c>
      <c r="E12" s="389">
        <f>C12+'2017'!E14+'2018'!E14</f>
        <v>153602.74</v>
      </c>
      <c r="F12" s="389">
        <f>C12+'2017'!E14+'2018'!E14</f>
        <v>153602.74</v>
      </c>
    </row>
    <row r="13" spans="1:7" ht="105" x14ac:dyDescent="0.25">
      <c r="A13" s="530"/>
      <c r="B13" s="384" t="s">
        <v>281</v>
      </c>
      <c r="C13" s="385">
        <f>C14+C15</f>
        <v>200013.45</v>
      </c>
      <c r="D13" s="385">
        <f>D14+D15</f>
        <v>200013.45</v>
      </c>
      <c r="E13" s="385">
        <f>E14+E15</f>
        <v>581011.44999999995</v>
      </c>
      <c r="F13" s="385">
        <f>F14+F15</f>
        <v>581071.44999999995</v>
      </c>
    </row>
    <row r="14" spans="1:7" s="155" customFormat="1" x14ac:dyDescent="0.25">
      <c r="A14" s="530"/>
      <c r="B14" s="387" t="s">
        <v>13</v>
      </c>
      <c r="C14" s="389">
        <v>139180</v>
      </c>
      <c r="D14" s="389">
        <v>139180</v>
      </c>
      <c r="E14" s="389">
        <f>C14+'2017'!E16+'2018'!E16</f>
        <v>389094</v>
      </c>
      <c r="F14" s="389">
        <f>C14+'2017'!E16+'2018'!E16</f>
        <v>389094</v>
      </c>
    </row>
    <row r="15" spans="1:7" s="155" customFormat="1" x14ac:dyDescent="0.25">
      <c r="A15" s="530"/>
      <c r="B15" s="392" t="s">
        <v>582</v>
      </c>
      <c r="C15" s="389">
        <v>60833.45</v>
      </c>
      <c r="D15" s="389">
        <v>60833.45</v>
      </c>
      <c r="E15" s="389">
        <f>C15+'2017'!E17+'2018'!E17</f>
        <v>191917.45</v>
      </c>
      <c r="F15" s="389">
        <f>D15+'2017'!F17+'2018'!F17</f>
        <v>191977.45</v>
      </c>
    </row>
    <row r="16" spans="1:7" ht="90" x14ac:dyDescent="0.25">
      <c r="A16" s="530">
        <v>2</v>
      </c>
      <c r="B16" s="384" t="s">
        <v>269</v>
      </c>
      <c r="C16" s="385">
        <f>C17+C18</f>
        <v>2231680</v>
      </c>
      <c r="D16" s="385">
        <f>D17+D18</f>
        <v>3480482.7</v>
      </c>
      <c r="E16" s="385">
        <f>E17+E18</f>
        <v>8571410</v>
      </c>
      <c r="F16" s="385">
        <f>F17+F18</f>
        <v>7120318.5499999998</v>
      </c>
    </row>
    <row r="17" spans="1:6" s="155" customFormat="1" x14ac:dyDescent="0.25">
      <c r="A17" s="530"/>
      <c r="B17" s="387" t="s">
        <v>13</v>
      </c>
      <c r="C17" s="389">
        <v>1111680</v>
      </c>
      <c r="D17" s="389">
        <v>1111680</v>
      </c>
      <c r="E17" s="389">
        <f>C17+'2016'!E13+'2017'!E19+'2018'!E19</f>
        <v>2662810</v>
      </c>
      <c r="F17" s="389">
        <f>C17+'2016'!E13+'2017'!E19+'2018'!E19</f>
        <v>2662810</v>
      </c>
    </row>
    <row r="18" spans="1:6" s="155" customFormat="1" x14ac:dyDescent="0.25">
      <c r="A18" s="530"/>
      <c r="B18" s="392" t="s">
        <v>19</v>
      </c>
      <c r="C18" s="389">
        <v>1120000</v>
      </c>
      <c r="D18" s="389">
        <v>2368802.7000000002</v>
      </c>
      <c r="E18" s="389">
        <f>C18+'2016'!E14+'2017'!E20+'2018'!E20</f>
        <v>5908600</v>
      </c>
      <c r="F18" s="389">
        <f>D18+'2016'!F14+'2017'!F20+'2018'!F20</f>
        <v>4457508.55</v>
      </c>
    </row>
    <row r="19" spans="1:6" s="155" customFormat="1" x14ac:dyDescent="0.25">
      <c r="A19" s="530"/>
      <c r="B19" s="393" t="s">
        <v>155</v>
      </c>
      <c r="C19" s="389"/>
      <c r="D19" s="389"/>
      <c r="E19" s="391"/>
      <c r="F19" s="391"/>
    </row>
    <row r="20" spans="1:6" s="155" customFormat="1" ht="75" x14ac:dyDescent="0.25">
      <c r="A20" s="530"/>
      <c r="B20" s="384" t="s">
        <v>434</v>
      </c>
      <c r="C20" s="385"/>
      <c r="D20" s="385"/>
      <c r="E20" s="385">
        <f>E21+E22</f>
        <v>130500</v>
      </c>
      <c r="F20" s="385">
        <f>F21+F22</f>
        <v>130500</v>
      </c>
    </row>
    <row r="21" spans="1:6" s="155" customFormat="1" x14ac:dyDescent="0.25">
      <c r="A21" s="530"/>
      <c r="B21" s="387" t="s">
        <v>13</v>
      </c>
      <c r="C21" s="389"/>
      <c r="D21" s="389"/>
      <c r="E21" s="389">
        <f>'2018'!E23</f>
        <v>90000</v>
      </c>
      <c r="F21" s="389">
        <f>'2018'!F23</f>
        <v>90000</v>
      </c>
    </row>
    <row r="22" spans="1:6" s="155" customFormat="1" x14ac:dyDescent="0.25">
      <c r="A22" s="530"/>
      <c r="B22" s="392" t="s">
        <v>19</v>
      </c>
      <c r="C22" s="389"/>
      <c r="D22" s="389"/>
      <c r="E22" s="389">
        <f>'2018'!E24</f>
        <v>40500</v>
      </c>
      <c r="F22" s="389">
        <f>'2018'!F24</f>
        <v>40500</v>
      </c>
    </row>
    <row r="23" spans="1:6" ht="60" x14ac:dyDescent="0.25">
      <c r="A23" s="530">
        <v>3</v>
      </c>
      <c r="B23" s="384" t="s">
        <v>268</v>
      </c>
      <c r="C23" s="385">
        <f>C24+C25</f>
        <v>1210000</v>
      </c>
      <c r="D23" s="385">
        <f>D24+D25</f>
        <v>553728.65</v>
      </c>
      <c r="E23" s="385">
        <f>E24+E25</f>
        <v>6964295</v>
      </c>
      <c r="F23" s="385">
        <f>F24+F25</f>
        <v>3332144.2199999997</v>
      </c>
    </row>
    <row r="24" spans="1:6" s="155" customFormat="1" x14ac:dyDescent="0.25">
      <c r="A24" s="530"/>
      <c r="B24" s="387" t="s">
        <v>13</v>
      </c>
      <c r="C24" s="389"/>
      <c r="D24" s="389"/>
      <c r="E24" s="389">
        <f>C24+'2016'!E16+'2017'!E22+'2018'!E26</f>
        <v>1077495</v>
      </c>
      <c r="F24" s="389">
        <f>D24+'2016'!E16+'2017'!E22+'2018'!E26</f>
        <v>1077495</v>
      </c>
    </row>
    <row r="25" spans="1:6" s="155" customFormat="1" x14ac:dyDescent="0.25">
      <c r="A25" s="530"/>
      <c r="B25" s="392" t="s">
        <v>19</v>
      </c>
      <c r="C25" s="389">
        <v>1210000</v>
      </c>
      <c r="D25" s="389">
        <v>553728.65</v>
      </c>
      <c r="E25" s="389">
        <f>C25+'2016'!E17+'2017'!E23+'2018'!E27</f>
        <v>5886800</v>
      </c>
      <c r="F25" s="389">
        <f>D25+'2016'!F17+'2017'!F23+'2018'!F27</f>
        <v>2254649.2199999997</v>
      </c>
    </row>
    <row r="26" spans="1:6" x14ac:dyDescent="0.25">
      <c r="A26" s="530"/>
      <c r="B26" s="393" t="s">
        <v>155</v>
      </c>
      <c r="C26" s="386"/>
      <c r="D26" s="386"/>
      <c r="E26" s="391"/>
      <c r="F26" s="391"/>
    </row>
    <row r="27" spans="1:6" ht="30" x14ac:dyDescent="0.25">
      <c r="A27" s="530"/>
      <c r="B27" s="384" t="s">
        <v>282</v>
      </c>
      <c r="C27" s="385"/>
      <c r="D27" s="385"/>
      <c r="E27" s="385">
        <f>E28</f>
        <v>652020</v>
      </c>
      <c r="F27" s="385">
        <f>F28</f>
        <v>652020</v>
      </c>
    </row>
    <row r="28" spans="1:6" s="155" customFormat="1" x14ac:dyDescent="0.25">
      <c r="A28" s="530"/>
      <c r="B28" s="387" t="s">
        <v>13</v>
      </c>
      <c r="C28" s="389"/>
      <c r="D28" s="389"/>
      <c r="E28" s="389">
        <f>'2017'!E26+'2018'!E30</f>
        <v>652020</v>
      </c>
      <c r="F28" s="389">
        <f>'2017'!E26+'2018'!E30</f>
        <v>652020</v>
      </c>
    </row>
    <row r="29" spans="1:6" s="155" customFormat="1" ht="105" x14ac:dyDescent="0.25">
      <c r="A29" s="530"/>
      <c r="B29" s="384" t="s">
        <v>436</v>
      </c>
      <c r="C29" s="385"/>
      <c r="D29" s="385"/>
      <c r="E29" s="385">
        <f>E30</f>
        <v>35475</v>
      </c>
      <c r="F29" s="385">
        <f>F30</f>
        <v>35475</v>
      </c>
    </row>
    <row r="30" spans="1:6" s="155" customFormat="1" x14ac:dyDescent="0.25">
      <c r="A30" s="530"/>
      <c r="B30" s="387" t="s">
        <v>13</v>
      </c>
      <c r="C30" s="389"/>
      <c r="D30" s="389"/>
      <c r="E30" s="389">
        <f>'2018'!E32</f>
        <v>35475</v>
      </c>
      <c r="F30" s="389">
        <f>'2018'!E32</f>
        <v>35475</v>
      </c>
    </row>
    <row r="31" spans="1:6" x14ac:dyDescent="0.25">
      <c r="A31" s="530"/>
      <c r="B31" s="394" t="s">
        <v>54</v>
      </c>
      <c r="C31" s="395">
        <f>C32+C35</f>
        <v>93853114.450000003</v>
      </c>
      <c r="D31" s="395">
        <f>D32+D35</f>
        <v>60690812.350000001</v>
      </c>
      <c r="E31" s="395">
        <f>E32+E35</f>
        <v>192212835.34999999</v>
      </c>
      <c r="F31" s="395">
        <f>F32+F35</f>
        <v>155532530.87</v>
      </c>
    </row>
    <row r="32" spans="1:6" s="155" customFormat="1" x14ac:dyDescent="0.25">
      <c r="A32" s="530"/>
      <c r="B32" s="387" t="s">
        <v>13</v>
      </c>
      <c r="C32" s="389">
        <f>C24+C17+C8</f>
        <v>7062281</v>
      </c>
      <c r="D32" s="389">
        <f>D24+D17+D8</f>
        <v>7062281</v>
      </c>
      <c r="E32" s="389">
        <f>E24+E17+E8</f>
        <v>26505906.899999999</v>
      </c>
      <c r="F32" s="389">
        <f>F24+F17+F8</f>
        <v>26505906.899999999</v>
      </c>
    </row>
    <row r="33" spans="1:6" s="155" customFormat="1" x14ac:dyDescent="0.25">
      <c r="A33" s="530"/>
      <c r="B33" s="387" t="s">
        <v>438</v>
      </c>
      <c r="C33" s="389"/>
      <c r="D33" s="389"/>
      <c r="E33" s="391"/>
      <c r="F33" s="391"/>
    </row>
    <row r="34" spans="1:6" s="155" customFormat="1" ht="45" x14ac:dyDescent="0.25">
      <c r="A34" s="530"/>
      <c r="B34" s="387" t="s">
        <v>439</v>
      </c>
      <c r="C34" s="389">
        <f>C14+C21</f>
        <v>139180</v>
      </c>
      <c r="D34" s="389">
        <f>D14+D21</f>
        <v>139180</v>
      </c>
      <c r="E34" s="389">
        <f>E14+E21</f>
        <v>479094</v>
      </c>
      <c r="F34" s="389">
        <f>F14+F21</f>
        <v>479094</v>
      </c>
    </row>
    <row r="35" spans="1:6" s="155" customFormat="1" x14ac:dyDescent="0.25">
      <c r="A35" s="530"/>
      <c r="B35" s="392" t="s">
        <v>19</v>
      </c>
      <c r="C35" s="389">
        <f>C25+C18+C9</f>
        <v>86790833.450000003</v>
      </c>
      <c r="D35" s="389">
        <f>D25+D18+D9</f>
        <v>53628531.350000001</v>
      </c>
      <c r="E35" s="389">
        <f>E25+E18+E9</f>
        <v>165706928.44999999</v>
      </c>
      <c r="F35" s="389">
        <f>F25+F18+F9</f>
        <v>129026623.97</v>
      </c>
    </row>
    <row r="36" spans="1:6" x14ac:dyDescent="0.25">
      <c r="A36" s="530"/>
      <c r="B36" s="392"/>
      <c r="C36" s="397"/>
      <c r="D36" s="388"/>
      <c r="E36" s="391"/>
      <c r="F36" s="391"/>
    </row>
    <row r="37" spans="1:6" x14ac:dyDescent="0.25">
      <c r="A37" s="661" t="s">
        <v>142</v>
      </c>
      <c r="B37" s="661"/>
      <c r="C37" s="661"/>
      <c r="D37" s="661"/>
      <c r="E37" s="661"/>
      <c r="F37" s="661"/>
    </row>
    <row r="38" spans="1:6" ht="225" x14ac:dyDescent="0.25">
      <c r="A38" s="530">
        <v>4</v>
      </c>
      <c r="B38" s="384" t="s">
        <v>289</v>
      </c>
      <c r="C38" s="385">
        <f>C39+C40</f>
        <v>689163</v>
      </c>
      <c r="D38" s="385">
        <f>D39+D40</f>
        <v>689163</v>
      </c>
      <c r="E38" s="385">
        <f>E39+E40</f>
        <v>2176748</v>
      </c>
      <c r="F38" s="385">
        <f>F39+F40</f>
        <v>2153298</v>
      </c>
    </row>
    <row r="39" spans="1:6" s="155" customFormat="1" x14ac:dyDescent="0.25">
      <c r="A39" s="530"/>
      <c r="B39" s="387" t="s">
        <v>13</v>
      </c>
      <c r="C39" s="389">
        <v>664595</v>
      </c>
      <c r="D39" s="389">
        <v>664595</v>
      </c>
      <c r="E39" s="389">
        <f>C39+'2016'!E24+'2017'!E34+'2018'!E41</f>
        <v>2102940</v>
      </c>
      <c r="F39" s="389">
        <f>C39+'2016'!E24+'2017'!E34+'2018'!E41</f>
        <v>2102940</v>
      </c>
    </row>
    <row r="40" spans="1:6" s="155" customFormat="1" x14ac:dyDescent="0.25">
      <c r="A40" s="530"/>
      <c r="B40" s="392" t="s">
        <v>582</v>
      </c>
      <c r="C40" s="389">
        <v>24568</v>
      </c>
      <c r="D40" s="389">
        <v>24568</v>
      </c>
      <c r="E40" s="389">
        <f>C40+'2017'!E35+'2018'!E42</f>
        <v>73808</v>
      </c>
      <c r="F40" s="389">
        <f>D40+'2017'!F35+'2018'!F42</f>
        <v>50358</v>
      </c>
    </row>
    <row r="41" spans="1:6" s="155" customFormat="1" x14ac:dyDescent="0.25">
      <c r="A41" s="530"/>
      <c r="B41" s="381" t="s">
        <v>155</v>
      </c>
      <c r="C41" s="389"/>
      <c r="D41" s="389"/>
      <c r="E41" s="391"/>
      <c r="F41" s="391"/>
    </row>
    <row r="42" spans="1:6" s="155" customFormat="1" ht="45" x14ac:dyDescent="0.25">
      <c r="A42" s="530"/>
      <c r="B42" s="384" t="s">
        <v>440</v>
      </c>
      <c r="C42" s="385"/>
      <c r="D42" s="389"/>
      <c r="E42" s="385">
        <f>E43</f>
        <v>32325</v>
      </c>
      <c r="F42" s="385">
        <f>F43</f>
        <v>32325</v>
      </c>
    </row>
    <row r="43" spans="1:6" s="155" customFormat="1" x14ac:dyDescent="0.25">
      <c r="A43" s="530"/>
      <c r="B43" s="387" t="s">
        <v>13</v>
      </c>
      <c r="C43" s="389"/>
      <c r="D43" s="389"/>
      <c r="E43" s="389">
        <f>'2018'!E44</f>
        <v>32325</v>
      </c>
      <c r="F43" s="389">
        <f>'2018'!E45</f>
        <v>32325</v>
      </c>
    </row>
    <row r="44" spans="1:6" s="155" customFormat="1" ht="105" x14ac:dyDescent="0.25">
      <c r="A44" s="530"/>
      <c r="B44" s="384" t="s">
        <v>573</v>
      </c>
      <c r="C44" s="389"/>
      <c r="D44" s="389"/>
      <c r="E44" s="385">
        <f>E45+E46</f>
        <v>73450</v>
      </c>
      <c r="F44" s="385">
        <f>F45+F46</f>
        <v>50000</v>
      </c>
    </row>
    <row r="45" spans="1:6" s="155" customFormat="1" x14ac:dyDescent="0.25">
      <c r="A45" s="530"/>
      <c r="B45" s="387" t="s">
        <v>13</v>
      </c>
      <c r="C45" s="389"/>
      <c r="D45" s="389"/>
      <c r="E45" s="389">
        <f>'2017'!E38</f>
        <v>50000</v>
      </c>
      <c r="F45" s="389">
        <f>'2017'!E38</f>
        <v>50000</v>
      </c>
    </row>
    <row r="46" spans="1:6" s="155" customFormat="1" x14ac:dyDescent="0.25">
      <c r="A46" s="530"/>
      <c r="B46" s="392" t="s">
        <v>19</v>
      </c>
      <c r="C46" s="389"/>
      <c r="D46" s="389"/>
      <c r="E46" s="389">
        <f>'2017'!E39</f>
        <v>23450</v>
      </c>
      <c r="F46" s="389">
        <f>'2017'!F39</f>
        <v>0</v>
      </c>
    </row>
    <row r="47" spans="1:6" ht="45" x14ac:dyDescent="0.25">
      <c r="A47" s="530"/>
      <c r="B47" s="384" t="s">
        <v>441</v>
      </c>
      <c r="C47" s="386"/>
      <c r="D47" s="386"/>
      <c r="E47" s="385">
        <f>E48+E49</f>
        <v>75290</v>
      </c>
      <c r="F47" s="385">
        <f>F48+F49</f>
        <v>75290</v>
      </c>
    </row>
    <row r="48" spans="1:6" s="155" customFormat="1" x14ac:dyDescent="0.25">
      <c r="A48" s="530"/>
      <c r="B48" s="387" t="s">
        <v>13</v>
      </c>
      <c r="C48" s="389"/>
      <c r="D48" s="389"/>
      <c r="E48" s="389">
        <f>'2018'!E48</f>
        <v>49500</v>
      </c>
      <c r="F48" s="389">
        <f>'2018'!E48</f>
        <v>49500</v>
      </c>
    </row>
    <row r="49" spans="1:6" s="155" customFormat="1" x14ac:dyDescent="0.25">
      <c r="A49" s="530"/>
      <c r="B49" s="392" t="s">
        <v>582</v>
      </c>
      <c r="C49" s="389"/>
      <c r="D49" s="389"/>
      <c r="E49" s="389">
        <f>'2018'!E49</f>
        <v>25790</v>
      </c>
      <c r="F49" s="389">
        <f>'2018'!F49</f>
        <v>25790</v>
      </c>
    </row>
    <row r="50" spans="1:6" s="155" customFormat="1" ht="90" x14ac:dyDescent="0.25">
      <c r="A50" s="530"/>
      <c r="B50" s="384" t="s">
        <v>574</v>
      </c>
      <c r="C50" s="386">
        <f>C51+C52</f>
        <v>84823</v>
      </c>
      <c r="D50" s="386">
        <f>D51+D52</f>
        <v>84823</v>
      </c>
      <c r="E50" s="385">
        <f>E51+E52</f>
        <v>84823</v>
      </c>
      <c r="F50" s="385">
        <f>F51+F52</f>
        <v>84823</v>
      </c>
    </row>
    <row r="51" spans="1:6" s="155" customFormat="1" x14ac:dyDescent="0.25">
      <c r="A51" s="530"/>
      <c r="B51" s="387" t="s">
        <v>13</v>
      </c>
      <c r="C51" s="389">
        <v>60255</v>
      </c>
      <c r="D51" s="389">
        <v>60255</v>
      </c>
      <c r="E51" s="389">
        <f>C51</f>
        <v>60255</v>
      </c>
      <c r="F51" s="389">
        <f>C51</f>
        <v>60255</v>
      </c>
    </row>
    <row r="52" spans="1:6" s="155" customFormat="1" x14ac:dyDescent="0.25">
      <c r="A52" s="530"/>
      <c r="B52" s="392" t="s">
        <v>582</v>
      </c>
      <c r="C52" s="389">
        <v>24568</v>
      </c>
      <c r="D52" s="389">
        <v>24568</v>
      </c>
      <c r="E52" s="389">
        <v>24568</v>
      </c>
      <c r="F52" s="389">
        <f>C52</f>
        <v>24568</v>
      </c>
    </row>
    <row r="53" spans="1:6" ht="180" x14ac:dyDescent="0.25">
      <c r="A53" s="530">
        <v>5</v>
      </c>
      <c r="B53" s="384" t="s">
        <v>267</v>
      </c>
      <c r="C53" s="385">
        <f>C54</f>
        <v>592820</v>
      </c>
      <c r="D53" s="385">
        <f>D54</f>
        <v>592820</v>
      </c>
      <c r="E53" s="385">
        <f>E54</f>
        <v>3733615</v>
      </c>
      <c r="F53" s="385">
        <f>F54</f>
        <v>3733615</v>
      </c>
    </row>
    <row r="54" spans="1:6" s="155" customFormat="1" x14ac:dyDescent="0.25">
      <c r="A54" s="530"/>
      <c r="B54" s="387" t="s">
        <v>13</v>
      </c>
      <c r="C54" s="389">
        <v>592820</v>
      </c>
      <c r="D54" s="389">
        <v>592820</v>
      </c>
      <c r="E54" s="389">
        <f>C54+'2016'!E26+'2017'!E41+'2018'!E51</f>
        <v>3733615</v>
      </c>
      <c r="F54" s="389">
        <f>C54+'2016'!E26+'2017'!E41+'2018'!E51</f>
        <v>3733615</v>
      </c>
    </row>
    <row r="55" spans="1:6" s="155" customFormat="1" ht="75" x14ac:dyDescent="0.25">
      <c r="A55" s="530"/>
      <c r="B55" s="384" t="s">
        <v>442</v>
      </c>
      <c r="C55" s="385"/>
      <c r="D55" s="385"/>
      <c r="E55" s="386">
        <f>E56</f>
        <v>30025</v>
      </c>
      <c r="F55" s="386">
        <f>F56</f>
        <v>30025</v>
      </c>
    </row>
    <row r="56" spans="1:6" s="155" customFormat="1" x14ac:dyDescent="0.25">
      <c r="A56" s="530"/>
      <c r="B56" s="387" t="s">
        <v>13</v>
      </c>
      <c r="C56" s="389"/>
      <c r="D56" s="389"/>
      <c r="E56" s="389">
        <f>'2018'!E53</f>
        <v>30025</v>
      </c>
      <c r="F56" s="389">
        <f>'2018'!E53</f>
        <v>30025</v>
      </c>
    </row>
    <row r="57" spans="1:6" ht="120" x14ac:dyDescent="0.25">
      <c r="A57" s="530">
        <v>6</v>
      </c>
      <c r="B57" s="384" t="s">
        <v>283</v>
      </c>
      <c r="C57" s="385">
        <f>C58+C59</f>
        <v>3250743</v>
      </c>
      <c r="D57" s="385">
        <f>D58+D59</f>
        <v>3250743</v>
      </c>
      <c r="E57" s="385">
        <f>E58+E59</f>
        <v>10490157.1</v>
      </c>
      <c r="F57" s="385">
        <f>F58+F59</f>
        <v>10490157.1</v>
      </c>
    </row>
    <row r="58" spans="1:6" s="155" customFormat="1" x14ac:dyDescent="0.25">
      <c r="A58" s="530"/>
      <c r="B58" s="387" t="s">
        <v>13</v>
      </c>
      <c r="C58" s="389">
        <v>3170840</v>
      </c>
      <c r="D58" s="389">
        <v>3170840</v>
      </c>
      <c r="E58" s="389">
        <f>C58+'2016'!E28+'2017'!E43+'2018'!E55</f>
        <v>10330351.1</v>
      </c>
      <c r="F58" s="389">
        <f>C58+'2016'!E28+'2017'!E43+'2018'!E55</f>
        <v>10330351.1</v>
      </c>
    </row>
    <row r="59" spans="1:6" s="155" customFormat="1" x14ac:dyDescent="0.25">
      <c r="A59" s="530"/>
      <c r="B59" s="392" t="s">
        <v>582</v>
      </c>
      <c r="C59" s="389">
        <f>C63+C66</f>
        <v>79903</v>
      </c>
      <c r="D59" s="389">
        <f>D63+D66</f>
        <v>79903</v>
      </c>
      <c r="E59" s="389">
        <f>'2018'!E56+'2019'!E62</f>
        <v>159806</v>
      </c>
      <c r="F59" s="389">
        <f>D59+'2018'!F56</f>
        <v>159806</v>
      </c>
    </row>
    <row r="60" spans="1:6" s="155" customFormat="1" x14ac:dyDescent="0.25">
      <c r="A60" s="530"/>
      <c r="B60" s="398" t="s">
        <v>443</v>
      </c>
      <c r="C60" s="389"/>
      <c r="D60" s="389"/>
      <c r="E60" s="391"/>
      <c r="F60" s="391"/>
    </row>
    <row r="61" spans="1:6" s="155" customFormat="1" ht="60" x14ac:dyDescent="0.25">
      <c r="A61" s="530"/>
      <c r="B61" s="384" t="s">
        <v>444</v>
      </c>
      <c r="C61" s="385">
        <f>C62+C63</f>
        <v>101473</v>
      </c>
      <c r="D61" s="385">
        <f>D62+D63</f>
        <v>101473</v>
      </c>
      <c r="E61" s="385">
        <f>E62+E63</f>
        <v>180036</v>
      </c>
      <c r="F61" s="385">
        <f>F62+F63</f>
        <v>180036</v>
      </c>
    </row>
    <row r="62" spans="1:6" s="155" customFormat="1" x14ac:dyDescent="0.25">
      <c r="A62" s="530"/>
      <c r="B62" s="387" t="s">
        <v>13</v>
      </c>
      <c r="C62" s="389">
        <v>73400</v>
      </c>
      <c r="D62" s="389">
        <v>73400</v>
      </c>
      <c r="E62" s="389">
        <f>'2018'!E59+'2019'!E65</f>
        <v>123890</v>
      </c>
      <c r="F62" s="389">
        <f>C62+'2018'!E59</f>
        <v>123890</v>
      </c>
    </row>
    <row r="63" spans="1:6" s="155" customFormat="1" x14ac:dyDescent="0.25">
      <c r="A63" s="530"/>
      <c r="B63" s="392" t="s">
        <v>582</v>
      </c>
      <c r="C63" s="389">
        <v>28073</v>
      </c>
      <c r="D63" s="389">
        <v>28073</v>
      </c>
      <c r="E63" s="389">
        <f>C63+'2018'!E60</f>
        <v>56146</v>
      </c>
      <c r="F63" s="389">
        <f>D63+'2018'!F60</f>
        <v>56146</v>
      </c>
    </row>
    <row r="64" spans="1:6" s="155" customFormat="1" ht="60" x14ac:dyDescent="0.25">
      <c r="A64" s="530"/>
      <c r="B64" s="384" t="s">
        <v>446</v>
      </c>
      <c r="C64" s="385">
        <f>C65+C66</f>
        <v>182580</v>
      </c>
      <c r="D64" s="385">
        <f>D65+D66</f>
        <v>182580</v>
      </c>
      <c r="E64" s="385">
        <f>E65+E66</f>
        <v>325280</v>
      </c>
      <c r="F64" s="385">
        <f>F65+F66</f>
        <v>325280</v>
      </c>
    </row>
    <row r="65" spans="1:6" s="155" customFormat="1" x14ac:dyDescent="0.25">
      <c r="A65" s="530"/>
      <c r="B65" s="387" t="s">
        <v>13</v>
      </c>
      <c r="C65" s="389">
        <v>130750</v>
      </c>
      <c r="D65" s="389">
        <v>130750</v>
      </c>
      <c r="E65" s="389">
        <f>C65+'2018'!E62</f>
        <v>221620</v>
      </c>
      <c r="F65" s="389">
        <f>C65+'2018'!E62</f>
        <v>221620</v>
      </c>
    </row>
    <row r="66" spans="1:6" s="155" customFormat="1" x14ac:dyDescent="0.25">
      <c r="A66" s="530"/>
      <c r="B66" s="392" t="s">
        <v>582</v>
      </c>
      <c r="C66" s="389">
        <v>51830</v>
      </c>
      <c r="D66" s="389">
        <v>51830</v>
      </c>
      <c r="E66" s="389">
        <f>'2019'!E69+'2018'!E63</f>
        <v>103660</v>
      </c>
      <c r="F66" s="389">
        <f>C66+'2018'!E63</f>
        <v>103660</v>
      </c>
    </row>
    <row r="67" spans="1:6" ht="120" x14ac:dyDescent="0.25">
      <c r="A67" s="530">
        <v>7</v>
      </c>
      <c r="B67" s="384" t="s">
        <v>266</v>
      </c>
      <c r="C67" s="385">
        <f>C68</f>
        <v>827740</v>
      </c>
      <c r="D67" s="385">
        <f>D68</f>
        <v>827740</v>
      </c>
      <c r="E67" s="385">
        <f>E68</f>
        <v>2403040</v>
      </c>
      <c r="F67" s="385">
        <f>F68</f>
        <v>2403040</v>
      </c>
    </row>
    <row r="68" spans="1:6" s="155" customFormat="1" x14ac:dyDescent="0.25">
      <c r="A68" s="530"/>
      <c r="B68" s="387" t="s">
        <v>13</v>
      </c>
      <c r="C68" s="389">
        <v>827740</v>
      </c>
      <c r="D68" s="389">
        <v>827740</v>
      </c>
      <c r="E68" s="389">
        <f>C68+'2016'!E31+'2017'!E45+'2018'!E65</f>
        <v>2403040</v>
      </c>
      <c r="F68" s="389">
        <f>C68+'2016'!E31+'2017'!E45+'2018'!E65</f>
        <v>2403040</v>
      </c>
    </row>
    <row r="69" spans="1:6" ht="108" customHeight="1" x14ac:dyDescent="0.25">
      <c r="A69" s="530">
        <v>8</v>
      </c>
      <c r="B69" s="384" t="s">
        <v>265</v>
      </c>
      <c r="C69" s="385">
        <f>C70</f>
        <v>602000</v>
      </c>
      <c r="D69" s="385">
        <f>D70</f>
        <v>602000</v>
      </c>
      <c r="E69" s="385">
        <f>E70</f>
        <v>1702950</v>
      </c>
      <c r="F69" s="385">
        <f>F70</f>
        <v>1611000</v>
      </c>
    </row>
    <row r="70" spans="1:6" s="155" customFormat="1" x14ac:dyDescent="0.25">
      <c r="A70" s="530"/>
      <c r="B70" s="387" t="s">
        <v>13</v>
      </c>
      <c r="C70" s="389">
        <v>602000</v>
      </c>
      <c r="D70" s="389">
        <v>602000</v>
      </c>
      <c r="E70" s="389">
        <f>C70+'2016'!E33+'2017'!E47+'2018'!E67</f>
        <v>1702950</v>
      </c>
      <c r="F70" s="389">
        <f>C70+'2016'!F33+'2017'!E47+'2018'!E67</f>
        <v>1611000</v>
      </c>
    </row>
    <row r="71" spans="1:6" ht="45" x14ac:dyDescent="0.25">
      <c r="A71" s="530">
        <v>9</v>
      </c>
      <c r="B71" s="384" t="s">
        <v>264</v>
      </c>
      <c r="C71" s="385">
        <f>C72</f>
        <v>528000</v>
      </c>
      <c r="D71" s="385">
        <f>D72</f>
        <v>307256.15000000002</v>
      </c>
      <c r="E71" s="385">
        <f>E72</f>
        <v>3268000</v>
      </c>
      <c r="F71" s="385">
        <f>F72</f>
        <v>1253154.58</v>
      </c>
    </row>
    <row r="72" spans="1:6" s="155" customFormat="1" x14ac:dyDescent="0.25">
      <c r="A72" s="530"/>
      <c r="B72" s="392" t="s">
        <v>582</v>
      </c>
      <c r="C72" s="389">
        <v>528000</v>
      </c>
      <c r="D72" s="389">
        <v>307256.15000000002</v>
      </c>
      <c r="E72" s="389">
        <f>C72+'2016'!E35+'2017'!E49+'2018'!E69</f>
        <v>3268000</v>
      </c>
      <c r="F72" s="389">
        <f>D72+'2016'!F35+'2017'!F49+'2018'!F69</f>
        <v>1253154.58</v>
      </c>
    </row>
    <row r="73" spans="1:6" x14ac:dyDescent="0.25">
      <c r="A73" s="530"/>
      <c r="B73" s="394" t="s">
        <v>54</v>
      </c>
      <c r="C73" s="395">
        <f>C74+C77</f>
        <v>6490466</v>
      </c>
      <c r="D73" s="395">
        <f>D74+D77</f>
        <v>6269722.1500000004</v>
      </c>
      <c r="E73" s="395">
        <f>E74+E77</f>
        <v>23774510.100000001</v>
      </c>
      <c r="F73" s="395">
        <f>F74+F77</f>
        <v>21644264.68</v>
      </c>
    </row>
    <row r="74" spans="1:6" s="155" customFormat="1" x14ac:dyDescent="0.25">
      <c r="A74" s="530"/>
      <c r="B74" s="387" t="s">
        <v>13</v>
      </c>
      <c r="C74" s="389">
        <f>C70+C68+C58+C54+C39</f>
        <v>5857995</v>
      </c>
      <c r="D74" s="389">
        <f>D70+D68+D58+D54+D39</f>
        <v>5857995</v>
      </c>
      <c r="E74" s="389">
        <f>E70+E68+E58+E54+E39</f>
        <v>20272896.100000001</v>
      </c>
      <c r="F74" s="389">
        <f>F70+F68+F58+F54+F39</f>
        <v>20180946.100000001</v>
      </c>
    </row>
    <row r="75" spans="1:6" s="155" customFormat="1" x14ac:dyDescent="0.25">
      <c r="A75" s="530"/>
      <c r="B75" s="387" t="s">
        <v>438</v>
      </c>
      <c r="C75" s="389"/>
      <c r="D75" s="389"/>
      <c r="E75" s="391"/>
      <c r="F75" s="391"/>
    </row>
    <row r="76" spans="1:6" s="155" customFormat="1" ht="45" x14ac:dyDescent="0.25">
      <c r="A76" s="530"/>
      <c r="B76" s="387" t="s">
        <v>439</v>
      </c>
      <c r="C76" s="389">
        <f>C45+C48+C51+C62+C65</f>
        <v>264405</v>
      </c>
      <c r="D76" s="389">
        <f>D45+D48+D51+D62+D65</f>
        <v>264405</v>
      </c>
      <c r="E76" s="389">
        <f>E45+E48+E51+E62+E65</f>
        <v>505265</v>
      </c>
      <c r="F76" s="389">
        <f>F45+F48+F51+F62+F65</f>
        <v>505265</v>
      </c>
    </row>
    <row r="77" spans="1:6" s="155" customFormat="1" x14ac:dyDescent="0.25">
      <c r="A77" s="530"/>
      <c r="B77" s="392" t="s">
        <v>19</v>
      </c>
      <c r="C77" s="389">
        <f>C72+C40+C59</f>
        <v>632471</v>
      </c>
      <c r="D77" s="389">
        <f>D40+D59+D72</f>
        <v>411727.15</v>
      </c>
      <c r="E77" s="389">
        <f>E72+E40+E59</f>
        <v>3501614</v>
      </c>
      <c r="F77" s="389">
        <f>F40+F59+F72</f>
        <v>1463318.58</v>
      </c>
    </row>
    <row r="78" spans="1:6" x14ac:dyDescent="0.25">
      <c r="A78" s="530"/>
      <c r="B78" s="394" t="s">
        <v>73</v>
      </c>
      <c r="C78" s="395">
        <f>C79+C82</f>
        <v>100343580.45</v>
      </c>
      <c r="D78" s="395">
        <f>D79+D82</f>
        <v>66960534.5</v>
      </c>
      <c r="E78" s="395">
        <f>E79+E82</f>
        <v>215987345.44999999</v>
      </c>
      <c r="F78" s="395">
        <f>F79+F82</f>
        <v>177176795.55000001</v>
      </c>
    </row>
    <row r="79" spans="1:6" s="155" customFormat="1" x14ac:dyDescent="0.25">
      <c r="A79" s="530"/>
      <c r="B79" s="387" t="s">
        <v>13</v>
      </c>
      <c r="C79" s="389">
        <f>C74+C32</f>
        <v>12920276</v>
      </c>
      <c r="D79" s="389">
        <f>D74+D32</f>
        <v>12920276</v>
      </c>
      <c r="E79" s="389">
        <f>E74+E32</f>
        <v>46778803</v>
      </c>
      <c r="F79" s="389">
        <f>F74+F32</f>
        <v>46686853</v>
      </c>
    </row>
    <row r="80" spans="1:6" s="155" customFormat="1" x14ac:dyDescent="0.25">
      <c r="A80" s="530"/>
      <c r="B80" s="387" t="s">
        <v>438</v>
      </c>
      <c r="C80" s="389"/>
      <c r="D80" s="389"/>
      <c r="E80" s="391"/>
      <c r="F80" s="391"/>
    </row>
    <row r="81" spans="1:6" s="155" customFormat="1" ht="33" customHeight="1" x14ac:dyDescent="0.25">
      <c r="A81" s="530"/>
      <c r="B81" s="387" t="s">
        <v>439</v>
      </c>
      <c r="C81" s="389">
        <f t="shared" ref="C81:F82" si="0">C34+C76</f>
        <v>403585</v>
      </c>
      <c r="D81" s="389">
        <f t="shared" si="0"/>
        <v>403585</v>
      </c>
      <c r="E81" s="389">
        <f t="shared" si="0"/>
        <v>984359</v>
      </c>
      <c r="F81" s="389">
        <f t="shared" si="0"/>
        <v>984359</v>
      </c>
    </row>
    <row r="82" spans="1:6" s="155" customFormat="1" x14ac:dyDescent="0.25">
      <c r="A82" s="530"/>
      <c r="B82" s="387" t="s">
        <v>144</v>
      </c>
      <c r="C82" s="389">
        <f t="shared" si="0"/>
        <v>87423304.450000003</v>
      </c>
      <c r="D82" s="389">
        <f t="shared" si="0"/>
        <v>54040258.5</v>
      </c>
      <c r="E82" s="389">
        <f t="shared" si="0"/>
        <v>169208542.44999999</v>
      </c>
      <c r="F82" s="389">
        <f t="shared" si="0"/>
        <v>130489942.55</v>
      </c>
    </row>
    <row r="83" spans="1:6" x14ac:dyDescent="0.25">
      <c r="A83" s="530"/>
      <c r="B83" s="387"/>
      <c r="C83" s="530"/>
      <c r="D83" s="530"/>
      <c r="E83" s="531"/>
      <c r="F83" s="531"/>
    </row>
    <row r="84" spans="1:6" x14ac:dyDescent="0.25">
      <c r="A84" s="662" t="s">
        <v>304</v>
      </c>
      <c r="B84" s="662"/>
      <c r="C84" s="662"/>
      <c r="D84" s="662"/>
      <c r="E84" s="662"/>
      <c r="F84" s="662"/>
    </row>
    <row r="85" spans="1:6" x14ac:dyDescent="0.25">
      <c r="A85" s="661" t="s">
        <v>60</v>
      </c>
      <c r="B85" s="661"/>
      <c r="C85" s="661"/>
      <c r="D85" s="661"/>
      <c r="E85" s="661"/>
      <c r="F85" s="661"/>
    </row>
    <row r="86" spans="1:6" ht="45" x14ac:dyDescent="0.25">
      <c r="A86" s="530">
        <v>10</v>
      </c>
      <c r="B86" s="384" t="s">
        <v>447</v>
      </c>
      <c r="C86" s="385">
        <f>C87</f>
        <v>608700</v>
      </c>
      <c r="D86" s="385">
        <f>D87</f>
        <v>608700</v>
      </c>
      <c r="E86" s="385">
        <f>E87</f>
        <v>1783310</v>
      </c>
      <c r="F86" s="385">
        <f>F87</f>
        <v>1783310</v>
      </c>
    </row>
    <row r="87" spans="1:6" s="155" customFormat="1" x14ac:dyDescent="0.25">
      <c r="A87" s="530"/>
      <c r="B87" s="387" t="s">
        <v>621</v>
      </c>
      <c r="C87" s="389">
        <v>608700</v>
      </c>
      <c r="D87" s="389">
        <v>608700</v>
      </c>
      <c r="E87" s="389">
        <f>C87+'2016'!E46++'2017'!E60+'2018'!E84</f>
        <v>1783310</v>
      </c>
      <c r="F87" s="389">
        <f>C87+'2016'!E46+'2017'!E60+'2018'!E86</f>
        <v>1783310</v>
      </c>
    </row>
    <row r="88" spans="1:6" s="155" customFormat="1" ht="30" x14ac:dyDescent="0.25">
      <c r="A88" s="530"/>
      <c r="B88" s="387" t="s">
        <v>622</v>
      </c>
      <c r="C88" s="389"/>
      <c r="D88" s="389"/>
      <c r="E88" s="389">
        <v>800000</v>
      </c>
      <c r="F88" s="389">
        <v>800000</v>
      </c>
    </row>
    <row r="89" spans="1:6" x14ac:dyDescent="0.25">
      <c r="A89" s="530"/>
      <c r="B89" s="394" t="s">
        <v>54</v>
      </c>
      <c r="C89" s="395">
        <f>C86</f>
        <v>608700</v>
      </c>
      <c r="D89" s="395">
        <f>D86</f>
        <v>608700</v>
      </c>
      <c r="E89" s="395">
        <f>E90</f>
        <v>1783310</v>
      </c>
      <c r="F89" s="395">
        <f>F90</f>
        <v>1783310</v>
      </c>
    </row>
    <row r="90" spans="1:6" s="155" customFormat="1" x14ac:dyDescent="0.25">
      <c r="A90" s="530"/>
      <c r="B90" s="387" t="s">
        <v>621</v>
      </c>
      <c r="C90" s="389">
        <f>C87</f>
        <v>608700</v>
      </c>
      <c r="D90" s="389">
        <f>D87</f>
        <v>608700</v>
      </c>
      <c r="E90" s="389">
        <f>E87</f>
        <v>1783310</v>
      </c>
      <c r="F90" s="389">
        <f>F87</f>
        <v>1783310</v>
      </c>
    </row>
    <row r="91" spans="1:6" s="155" customFormat="1" ht="30" x14ac:dyDescent="0.25">
      <c r="A91" s="530"/>
      <c r="B91" s="387" t="s">
        <v>622</v>
      </c>
      <c r="C91" s="389"/>
      <c r="D91" s="389"/>
      <c r="E91" s="389">
        <v>800000</v>
      </c>
      <c r="F91" s="389">
        <v>800000</v>
      </c>
    </row>
    <row r="92" spans="1:6" x14ac:dyDescent="0.25">
      <c r="A92" s="661" t="s">
        <v>62</v>
      </c>
      <c r="B92" s="661"/>
      <c r="C92" s="661"/>
      <c r="D92" s="661"/>
      <c r="E92" s="661"/>
      <c r="F92" s="661"/>
    </row>
    <row r="93" spans="1:6" ht="45" x14ac:dyDescent="0.25">
      <c r="A93" s="530">
        <v>11</v>
      </c>
      <c r="B93" s="384" t="s">
        <v>63</v>
      </c>
      <c r="C93" s="385">
        <f>C94</f>
        <v>324613</v>
      </c>
      <c r="D93" s="385">
        <f>D94</f>
        <v>324613</v>
      </c>
      <c r="E93" s="385">
        <f>E94</f>
        <v>1460308.2</v>
      </c>
      <c r="F93" s="385">
        <f>F94</f>
        <v>1262308.2</v>
      </c>
    </row>
    <row r="94" spans="1:6" x14ac:dyDescent="0.25">
      <c r="A94" s="530"/>
      <c r="B94" s="387" t="s">
        <v>13</v>
      </c>
      <c r="C94" s="389">
        <v>324613</v>
      </c>
      <c r="D94" s="389">
        <v>324613</v>
      </c>
      <c r="E94" s="389">
        <f>C94+'2016'!E48+'2017'!E62+'2018'!E89</f>
        <v>1460308.2</v>
      </c>
      <c r="F94" s="389">
        <f>C94+252000+'2017'!E62+'2018'!E91</f>
        <v>1262308.2</v>
      </c>
    </row>
    <row r="95" spans="1:6" s="155" customFormat="1" ht="75" x14ac:dyDescent="0.25">
      <c r="A95" s="530">
        <v>12</v>
      </c>
      <c r="B95" s="384" t="s">
        <v>65</v>
      </c>
      <c r="C95" s="385">
        <f>C96</f>
        <v>77700</v>
      </c>
      <c r="D95" s="385">
        <f>D96</f>
        <v>77700</v>
      </c>
      <c r="E95" s="385">
        <f>E96</f>
        <v>876300</v>
      </c>
      <c r="F95" s="385">
        <f>F96</f>
        <v>876300</v>
      </c>
    </row>
    <row r="96" spans="1:6" s="155" customFormat="1" x14ac:dyDescent="0.25">
      <c r="A96" s="530"/>
      <c r="B96" s="387" t="s">
        <v>13</v>
      </c>
      <c r="C96" s="389">
        <v>77700</v>
      </c>
      <c r="D96" s="389">
        <v>77700</v>
      </c>
      <c r="E96" s="389">
        <f>C96+'2016'!E53+'2017'!E67</f>
        <v>876300</v>
      </c>
      <c r="F96" s="389">
        <f>D96+'2016'!E53+'2017'!E69</f>
        <v>876300</v>
      </c>
    </row>
    <row r="97" spans="1:6" s="155" customFormat="1" x14ac:dyDescent="0.25">
      <c r="A97" s="530"/>
      <c r="B97" s="394" t="s">
        <v>54</v>
      </c>
      <c r="C97" s="395">
        <f>C98</f>
        <v>402313</v>
      </c>
      <c r="D97" s="395">
        <f>D98</f>
        <v>402313</v>
      </c>
      <c r="E97" s="395">
        <f>E98</f>
        <v>2336608.2000000002</v>
      </c>
      <c r="F97" s="395">
        <f>F98</f>
        <v>2138608.2000000002</v>
      </c>
    </row>
    <row r="98" spans="1:6" s="155" customFormat="1" x14ac:dyDescent="0.25">
      <c r="A98" s="530"/>
      <c r="B98" s="387" t="s">
        <v>13</v>
      </c>
      <c r="C98" s="389">
        <f>C96+C94</f>
        <v>402313</v>
      </c>
      <c r="D98" s="389">
        <f>D96+D94</f>
        <v>402313</v>
      </c>
      <c r="E98" s="389">
        <f>E96+E94</f>
        <v>2336608.2000000002</v>
      </c>
      <c r="F98" s="389">
        <f>F96+F94</f>
        <v>2138608.2000000002</v>
      </c>
    </row>
    <row r="99" spans="1:6" x14ac:dyDescent="0.25">
      <c r="A99" s="661" t="s">
        <v>64</v>
      </c>
      <c r="B99" s="661"/>
      <c r="C99" s="661"/>
      <c r="D99" s="661"/>
      <c r="E99" s="661"/>
      <c r="F99" s="661"/>
    </row>
    <row r="100" spans="1:6" ht="45" x14ac:dyDescent="0.25">
      <c r="A100" s="530">
        <v>13</v>
      </c>
      <c r="B100" s="384" t="s">
        <v>66</v>
      </c>
      <c r="C100" s="385">
        <f>C101</f>
        <v>24000</v>
      </c>
      <c r="D100" s="385">
        <f>D101</f>
        <v>24790.15</v>
      </c>
      <c r="E100" s="385">
        <f>E101</f>
        <v>91000</v>
      </c>
      <c r="F100" s="385">
        <f>F101</f>
        <v>93600.260000000009</v>
      </c>
    </row>
    <row r="101" spans="1:6" s="155" customFormat="1" x14ac:dyDescent="0.25">
      <c r="A101" s="530"/>
      <c r="B101" s="387" t="s">
        <v>53</v>
      </c>
      <c r="C101" s="389">
        <v>24000</v>
      </c>
      <c r="D101" s="389">
        <v>24790.15</v>
      </c>
      <c r="E101" s="389">
        <f>C101+'2016'!E58+'2017'!E72+'2018'!E94</f>
        <v>91000</v>
      </c>
      <c r="F101" s="389">
        <f>D101+'2016'!F58+'2017'!F72+'2018'!F94</f>
        <v>93600.260000000009</v>
      </c>
    </row>
    <row r="102" spans="1:6" x14ac:dyDescent="0.25">
      <c r="A102" s="530"/>
      <c r="B102" s="394" t="s">
        <v>54</v>
      </c>
      <c r="C102" s="395">
        <f>C100</f>
        <v>24000</v>
      </c>
      <c r="D102" s="395">
        <f>D100</f>
        <v>24790.15</v>
      </c>
      <c r="E102" s="395">
        <f>E103</f>
        <v>91000</v>
      </c>
      <c r="F102" s="395">
        <f>F103</f>
        <v>93600.260000000009</v>
      </c>
    </row>
    <row r="103" spans="1:6" s="155" customFormat="1" x14ac:dyDescent="0.25">
      <c r="A103" s="530"/>
      <c r="B103" s="387" t="s">
        <v>53</v>
      </c>
      <c r="C103" s="389">
        <f>C101</f>
        <v>24000</v>
      </c>
      <c r="D103" s="389">
        <f>D101</f>
        <v>24790.15</v>
      </c>
      <c r="E103" s="389">
        <f>E101</f>
        <v>91000</v>
      </c>
      <c r="F103" s="389">
        <f>F101</f>
        <v>93600.260000000009</v>
      </c>
    </row>
    <row r="104" spans="1:6" x14ac:dyDescent="0.25">
      <c r="A104" s="661" t="s">
        <v>67</v>
      </c>
      <c r="B104" s="661"/>
      <c r="C104" s="661"/>
      <c r="D104" s="661"/>
      <c r="E104" s="661"/>
      <c r="F104" s="661"/>
    </row>
    <row r="105" spans="1:6" ht="48.75" customHeight="1" x14ac:dyDescent="0.25">
      <c r="A105" s="530">
        <v>14</v>
      </c>
      <c r="B105" s="384" t="s">
        <v>523</v>
      </c>
      <c r="C105" s="530"/>
      <c r="D105" s="530"/>
      <c r="E105" s="385">
        <f>E106</f>
        <v>11500</v>
      </c>
      <c r="F105" s="385">
        <f>F106</f>
        <v>11500</v>
      </c>
    </row>
    <row r="106" spans="1:6" x14ac:dyDescent="0.25">
      <c r="A106" s="530"/>
      <c r="B106" s="387" t="s">
        <v>13</v>
      </c>
      <c r="C106" s="530"/>
      <c r="D106" s="530"/>
      <c r="E106" s="389">
        <f>'2017'!E77</f>
        <v>11500</v>
      </c>
      <c r="F106" s="389">
        <f>'2017'!E77</f>
        <v>11500</v>
      </c>
    </row>
    <row r="107" spans="1:6" ht="96.75" customHeight="1" x14ac:dyDescent="0.25">
      <c r="A107" s="530">
        <v>15</v>
      </c>
      <c r="B107" s="384" t="s">
        <v>68</v>
      </c>
      <c r="C107" s="385">
        <f>C108</f>
        <v>120593</v>
      </c>
      <c r="D107" s="385">
        <f>D108</f>
        <v>120593</v>
      </c>
      <c r="E107" s="385">
        <f>E108</f>
        <v>833903</v>
      </c>
      <c r="F107" s="385">
        <f>F108</f>
        <v>668323.83000000007</v>
      </c>
    </row>
    <row r="108" spans="1:6" s="155" customFormat="1" x14ac:dyDescent="0.25">
      <c r="A108" s="530"/>
      <c r="B108" s="387" t="s">
        <v>13</v>
      </c>
      <c r="C108" s="389">
        <v>120593</v>
      </c>
      <c r="D108" s="389">
        <v>120593</v>
      </c>
      <c r="E108" s="389">
        <f>C108+'2016'!E63+'2017'!E79+'2018'!E99</f>
        <v>833903</v>
      </c>
      <c r="F108" s="389">
        <f>306420.83+'2017'!E79+'2018'!E99+C108</f>
        <v>668323.83000000007</v>
      </c>
    </row>
    <row r="109" spans="1:6" x14ac:dyDescent="0.25">
      <c r="A109" s="530"/>
      <c r="B109" s="394" t="s">
        <v>54</v>
      </c>
      <c r="C109" s="395">
        <f>C110</f>
        <v>120593</v>
      </c>
      <c r="D109" s="395">
        <f>D110</f>
        <v>120593</v>
      </c>
      <c r="E109" s="395">
        <f>E110</f>
        <v>845403</v>
      </c>
      <c r="F109" s="395">
        <f>F110</f>
        <v>679823.83000000007</v>
      </c>
    </row>
    <row r="110" spans="1:6" s="155" customFormat="1" x14ac:dyDescent="0.25">
      <c r="A110" s="530"/>
      <c r="B110" s="387" t="s">
        <v>13</v>
      </c>
      <c r="C110" s="389">
        <f>C108+C106</f>
        <v>120593</v>
      </c>
      <c r="D110" s="389">
        <f>D108+D106</f>
        <v>120593</v>
      </c>
      <c r="E110" s="389">
        <f>E108+E106</f>
        <v>845403</v>
      </c>
      <c r="F110" s="389">
        <f>F108+F106</f>
        <v>679823.83000000007</v>
      </c>
    </row>
    <row r="111" spans="1:6" x14ac:dyDescent="0.25">
      <c r="A111" s="661" t="s">
        <v>69</v>
      </c>
      <c r="B111" s="661"/>
      <c r="C111" s="661"/>
      <c r="D111" s="661"/>
      <c r="E111" s="661"/>
      <c r="F111" s="661"/>
    </row>
    <row r="112" spans="1:6" ht="45" x14ac:dyDescent="0.25">
      <c r="A112" s="530">
        <v>16</v>
      </c>
      <c r="B112" s="384" t="s">
        <v>70</v>
      </c>
      <c r="C112" s="385">
        <f>C113</f>
        <v>10000</v>
      </c>
      <c r="D112" s="385">
        <f>D113</f>
        <v>10000</v>
      </c>
      <c r="E112" s="385">
        <f>E113</f>
        <v>37500</v>
      </c>
      <c r="F112" s="385">
        <f>F113</f>
        <v>37500</v>
      </c>
    </row>
    <row r="113" spans="1:6" s="155" customFormat="1" x14ac:dyDescent="0.25">
      <c r="A113" s="530"/>
      <c r="B113" s="387" t="s">
        <v>13</v>
      </c>
      <c r="C113" s="389">
        <v>10000</v>
      </c>
      <c r="D113" s="389">
        <v>10000</v>
      </c>
      <c r="E113" s="389">
        <f>C113+'2016'!E68+'2017'!E84+'2018'!E104</f>
        <v>37500</v>
      </c>
      <c r="F113" s="389">
        <f>D113+'2016'!E68+'2017'!E84+'2018'!E104</f>
        <v>37500</v>
      </c>
    </row>
    <row r="114" spans="1:6" ht="45" x14ac:dyDescent="0.25">
      <c r="A114" s="530">
        <v>17</v>
      </c>
      <c r="B114" s="384" t="s">
        <v>71</v>
      </c>
      <c r="C114" s="385">
        <f>C115</f>
        <v>11050</v>
      </c>
      <c r="D114" s="385">
        <f>D115</f>
        <v>11050</v>
      </c>
      <c r="E114" s="385">
        <f>E115</f>
        <v>46151.9</v>
      </c>
      <c r="F114" s="385">
        <f>F115</f>
        <v>46151.9</v>
      </c>
    </row>
    <row r="115" spans="1:6" s="155" customFormat="1" x14ac:dyDescent="0.25">
      <c r="A115" s="530"/>
      <c r="B115" s="387" t="s">
        <v>13</v>
      </c>
      <c r="C115" s="389">
        <v>11050</v>
      </c>
      <c r="D115" s="389">
        <v>11050</v>
      </c>
      <c r="E115" s="389">
        <f>C115+'2016'!E70+'2017'!E86+'2018'!E106</f>
        <v>46151.9</v>
      </c>
      <c r="F115" s="389">
        <f>D115+'2016'!E70+'2017'!E86+'2018'!E106</f>
        <v>46151.9</v>
      </c>
    </row>
    <row r="116" spans="1:6" ht="150" x14ac:dyDescent="0.25">
      <c r="A116" s="530">
        <v>18</v>
      </c>
      <c r="B116" s="384" t="s">
        <v>72</v>
      </c>
      <c r="C116" s="385">
        <f>C117</f>
        <v>10000</v>
      </c>
      <c r="D116" s="385">
        <f>D117</f>
        <v>10000</v>
      </c>
      <c r="E116" s="385">
        <f>E117</f>
        <v>43500</v>
      </c>
      <c r="F116" s="385">
        <f>F117</f>
        <v>43500</v>
      </c>
    </row>
    <row r="117" spans="1:6" s="155" customFormat="1" x14ac:dyDescent="0.25">
      <c r="A117" s="530"/>
      <c r="B117" s="387" t="s">
        <v>13</v>
      </c>
      <c r="C117" s="389">
        <v>10000</v>
      </c>
      <c r="D117" s="389">
        <v>10000</v>
      </c>
      <c r="E117" s="389">
        <f>C117+'2016'!E72+'2017'!E88+'2018'!E108</f>
        <v>43500</v>
      </c>
      <c r="F117" s="389">
        <f>D117+'2016'!E72+'2017'!E88+'2018'!E108</f>
        <v>43500</v>
      </c>
    </row>
    <row r="118" spans="1:6" x14ac:dyDescent="0.25">
      <c r="A118" s="530"/>
      <c r="B118" s="394" t="s">
        <v>54</v>
      </c>
      <c r="C118" s="395">
        <f t="shared" ref="C118:F119" si="1">C112+C114+C116</f>
        <v>31050</v>
      </c>
      <c r="D118" s="395">
        <f t="shared" si="1"/>
        <v>31050</v>
      </c>
      <c r="E118" s="395">
        <f t="shared" si="1"/>
        <v>127151.9</v>
      </c>
      <c r="F118" s="395">
        <f t="shared" si="1"/>
        <v>127151.9</v>
      </c>
    </row>
    <row r="119" spans="1:6" s="155" customFormat="1" x14ac:dyDescent="0.25">
      <c r="A119" s="530"/>
      <c r="B119" s="387" t="s">
        <v>13</v>
      </c>
      <c r="C119" s="389">
        <f t="shared" si="1"/>
        <v>31050</v>
      </c>
      <c r="D119" s="389">
        <f t="shared" si="1"/>
        <v>31050</v>
      </c>
      <c r="E119" s="389">
        <f t="shared" si="1"/>
        <v>127151.9</v>
      </c>
      <c r="F119" s="389">
        <f t="shared" si="1"/>
        <v>127151.9</v>
      </c>
    </row>
    <row r="120" spans="1:6" x14ac:dyDescent="0.25">
      <c r="A120" s="661" t="s">
        <v>35</v>
      </c>
      <c r="B120" s="661"/>
      <c r="C120" s="661"/>
      <c r="D120" s="661"/>
      <c r="E120" s="661"/>
      <c r="F120" s="661"/>
    </row>
    <row r="121" spans="1:6" ht="90" x14ac:dyDescent="0.25">
      <c r="A121" s="530">
        <v>19</v>
      </c>
      <c r="B121" s="384" t="s">
        <v>448</v>
      </c>
      <c r="C121" s="385"/>
      <c r="D121" s="385"/>
      <c r="E121" s="385">
        <f>E122</f>
        <v>23656</v>
      </c>
      <c r="F121" s="385">
        <f>F122</f>
        <v>23656</v>
      </c>
    </row>
    <row r="122" spans="1:6" x14ac:dyDescent="0.25">
      <c r="A122" s="530"/>
      <c r="B122" s="387" t="s">
        <v>13</v>
      </c>
      <c r="C122" s="389"/>
      <c r="D122" s="389"/>
      <c r="E122" s="389">
        <f>'2018'!E113</f>
        <v>23656</v>
      </c>
      <c r="F122" s="389">
        <f>'2018'!E112</f>
        <v>23656</v>
      </c>
    </row>
    <row r="123" spans="1:6" ht="45" x14ac:dyDescent="0.25">
      <c r="A123" s="530">
        <v>20</v>
      </c>
      <c r="B123" s="384" t="s">
        <v>46</v>
      </c>
      <c r="C123" s="385">
        <v>5000</v>
      </c>
      <c r="D123" s="385">
        <f>D124</f>
        <v>5000</v>
      </c>
      <c r="E123" s="385">
        <f>E124</f>
        <v>20000</v>
      </c>
      <c r="F123" s="385">
        <f>F124</f>
        <v>20000</v>
      </c>
    </row>
    <row r="124" spans="1:6" s="155" customFormat="1" x14ac:dyDescent="0.25">
      <c r="A124" s="530"/>
      <c r="B124" s="387" t="s">
        <v>13</v>
      </c>
      <c r="C124" s="389">
        <v>5000</v>
      </c>
      <c r="D124" s="389">
        <v>5000</v>
      </c>
      <c r="E124" s="389">
        <f>C124+'2016'!E77+'2017'!E93+'2018'!E115</f>
        <v>20000</v>
      </c>
      <c r="F124" s="389">
        <f>'2016'!E77+'2017'!E93+'2018'!E115+'2019(1)'!C123</f>
        <v>20000</v>
      </c>
    </row>
    <row r="125" spans="1:6" s="155" customFormat="1" ht="45" x14ac:dyDescent="0.25">
      <c r="A125" s="530">
        <v>21</v>
      </c>
      <c r="B125" s="384" t="s">
        <v>339</v>
      </c>
      <c r="C125" s="389"/>
      <c r="D125" s="389"/>
      <c r="E125" s="385">
        <f>E126</f>
        <v>25000</v>
      </c>
      <c r="F125" s="385">
        <f>F126</f>
        <v>25000</v>
      </c>
    </row>
    <row r="126" spans="1:6" s="155" customFormat="1" x14ac:dyDescent="0.25">
      <c r="A126" s="530"/>
      <c r="B126" s="387" t="s">
        <v>13</v>
      </c>
      <c r="C126" s="389"/>
      <c r="D126" s="389"/>
      <c r="E126" s="389">
        <f>'2016'!E79</f>
        <v>25000</v>
      </c>
      <c r="F126" s="389">
        <f>'2016'!E79</f>
        <v>25000</v>
      </c>
    </row>
    <row r="127" spans="1:6" s="155" customFormat="1" ht="30" x14ac:dyDescent="0.25">
      <c r="A127" s="530">
        <v>22</v>
      </c>
      <c r="B127" s="384" t="s">
        <v>524</v>
      </c>
      <c r="C127" s="385">
        <f>C128</f>
        <v>10000</v>
      </c>
      <c r="D127" s="385">
        <f>D128</f>
        <v>10000</v>
      </c>
      <c r="E127" s="385">
        <f t="shared" ref="E127:F127" si="2">E128</f>
        <v>20000</v>
      </c>
      <c r="F127" s="385">
        <f t="shared" si="2"/>
        <v>20000</v>
      </c>
    </row>
    <row r="128" spans="1:6" s="155" customFormat="1" x14ac:dyDescent="0.25">
      <c r="A128" s="530"/>
      <c r="B128" s="387" t="s">
        <v>13</v>
      </c>
      <c r="C128" s="389">
        <v>10000</v>
      </c>
      <c r="D128" s="389">
        <v>10000</v>
      </c>
      <c r="E128" s="389">
        <f>C128+'2017'!E95</f>
        <v>20000</v>
      </c>
      <c r="F128" s="389">
        <f>D128+'2017'!E95</f>
        <v>20000</v>
      </c>
    </row>
    <row r="129" spans="1:6" s="155" customFormat="1" ht="60" x14ac:dyDescent="0.25">
      <c r="A129" s="530">
        <v>23</v>
      </c>
      <c r="B129" s="384" t="s">
        <v>341</v>
      </c>
      <c r="C129" s="389"/>
      <c r="D129" s="389"/>
      <c r="E129" s="385">
        <f t="shared" ref="E129:F129" si="3">E130</f>
        <v>11870</v>
      </c>
      <c r="F129" s="385">
        <f t="shared" si="3"/>
        <v>11870</v>
      </c>
    </row>
    <row r="130" spans="1:6" s="155" customFormat="1" x14ac:dyDescent="0.25">
      <c r="A130" s="530"/>
      <c r="B130" s="387" t="s">
        <v>13</v>
      </c>
      <c r="C130" s="389"/>
      <c r="D130" s="389"/>
      <c r="E130" s="389">
        <f>'2016'!E81</f>
        <v>11870</v>
      </c>
      <c r="F130" s="389">
        <f>'2016'!E81</f>
        <v>11870</v>
      </c>
    </row>
    <row r="131" spans="1:6" s="155" customFormat="1" ht="60" x14ac:dyDescent="0.25">
      <c r="A131" s="530">
        <v>24</v>
      </c>
      <c r="B131" s="384" t="s">
        <v>576</v>
      </c>
      <c r="C131" s="385">
        <f>C132</f>
        <v>55500</v>
      </c>
      <c r="D131" s="385">
        <f>D132</f>
        <v>55500</v>
      </c>
      <c r="E131" s="385">
        <f>E132</f>
        <v>55500</v>
      </c>
      <c r="F131" s="385">
        <f>F132</f>
        <v>55500</v>
      </c>
    </row>
    <row r="132" spans="1:6" s="155" customFormat="1" x14ac:dyDescent="0.25">
      <c r="A132" s="530"/>
      <c r="B132" s="387" t="s">
        <v>13</v>
      </c>
      <c r="C132" s="389">
        <v>55500</v>
      </c>
      <c r="D132" s="389">
        <v>55500</v>
      </c>
      <c r="E132" s="389">
        <f>C132</f>
        <v>55500</v>
      </c>
      <c r="F132" s="389">
        <f>C132</f>
        <v>55500</v>
      </c>
    </row>
    <row r="133" spans="1:6" ht="45" x14ac:dyDescent="0.25">
      <c r="A133" s="530">
        <v>25</v>
      </c>
      <c r="B133" s="384" t="s">
        <v>275</v>
      </c>
      <c r="C133" s="385">
        <f>C134</f>
        <v>47539</v>
      </c>
      <c r="D133" s="385">
        <f>D134</f>
        <v>47539</v>
      </c>
      <c r="E133" s="385">
        <f>E134</f>
        <v>143539</v>
      </c>
      <c r="F133" s="385">
        <f>F134</f>
        <v>143539</v>
      </c>
    </row>
    <row r="134" spans="1:6" s="155" customFormat="1" x14ac:dyDescent="0.25">
      <c r="A134" s="530"/>
      <c r="B134" s="387" t="s">
        <v>13</v>
      </c>
      <c r="C134" s="389">
        <v>47539</v>
      </c>
      <c r="D134" s="389">
        <v>47539</v>
      </c>
      <c r="E134" s="389">
        <f>C134+'2017'!E97+'2018'!E117</f>
        <v>143539</v>
      </c>
      <c r="F134" s="389">
        <f>C134+'2017'!E97+'2018'!E117</f>
        <v>143539</v>
      </c>
    </row>
    <row r="135" spans="1:6" ht="60" x14ac:dyDescent="0.25">
      <c r="A135" s="530">
        <v>26</v>
      </c>
      <c r="B135" s="384" t="s">
        <v>276</v>
      </c>
      <c r="C135" s="385"/>
      <c r="D135" s="385"/>
      <c r="E135" s="385">
        <f>E136</f>
        <v>67200</v>
      </c>
      <c r="F135" s="385">
        <f>F136</f>
        <v>67200</v>
      </c>
    </row>
    <row r="136" spans="1:6" s="155" customFormat="1" x14ac:dyDescent="0.25">
      <c r="A136" s="530"/>
      <c r="B136" s="387" t="s">
        <v>13</v>
      </c>
      <c r="C136" s="389"/>
      <c r="D136" s="389"/>
      <c r="E136" s="389">
        <f>'2017'!E99+'2018'!E119</f>
        <v>67200</v>
      </c>
      <c r="F136" s="389">
        <f>'2017'!E99+'2018'!E119</f>
        <v>67200</v>
      </c>
    </row>
    <row r="137" spans="1:6" ht="30" x14ac:dyDescent="0.25">
      <c r="A137" s="530">
        <v>27</v>
      </c>
      <c r="B137" s="384" t="s">
        <v>47</v>
      </c>
      <c r="C137" s="385">
        <f>C138</f>
        <v>62005</v>
      </c>
      <c r="D137" s="385">
        <f>D138</f>
        <v>62005</v>
      </c>
      <c r="E137" s="385">
        <f>E138</f>
        <v>217673.2</v>
      </c>
      <c r="F137" s="385">
        <f>F138</f>
        <v>214680.04</v>
      </c>
    </row>
    <row r="138" spans="1:6" s="155" customFormat="1" x14ac:dyDescent="0.25">
      <c r="A138" s="530"/>
      <c r="B138" s="387" t="s">
        <v>13</v>
      </c>
      <c r="C138" s="389">
        <v>62005</v>
      </c>
      <c r="D138" s="389">
        <v>62005</v>
      </c>
      <c r="E138" s="389">
        <f>C138+'2016'!E83+'2017'!E101+'2018'!E121</f>
        <v>217673.2</v>
      </c>
      <c r="F138" s="389">
        <f>46418.04+'2017'!E101+'2018'!E121+D138</f>
        <v>214680.04</v>
      </c>
    </row>
    <row r="139" spans="1:6" ht="90" x14ac:dyDescent="0.25">
      <c r="A139" s="530">
        <v>28</v>
      </c>
      <c r="B139" s="384" t="s">
        <v>49</v>
      </c>
      <c r="C139" s="385">
        <f>C140</f>
        <v>34000</v>
      </c>
      <c r="D139" s="385">
        <f>D140</f>
        <v>34000</v>
      </c>
      <c r="E139" s="385">
        <f>E140</f>
        <v>110000</v>
      </c>
      <c r="F139" s="385">
        <f>F140</f>
        <v>110000</v>
      </c>
    </row>
    <row r="140" spans="1:6" s="155" customFormat="1" x14ac:dyDescent="0.25">
      <c r="A140" s="530"/>
      <c r="B140" s="387" t="s">
        <v>13</v>
      </c>
      <c r="C140" s="389">
        <v>34000</v>
      </c>
      <c r="D140" s="389">
        <v>34000</v>
      </c>
      <c r="E140" s="389">
        <f>C140+'2016'!E85+'2017'!E103+'2018'!E123</f>
        <v>110000</v>
      </c>
      <c r="F140" s="389">
        <f>D140+'2016'!E85+'2017'!E103+'2018'!E123</f>
        <v>110000</v>
      </c>
    </row>
    <row r="141" spans="1:6" ht="60" x14ac:dyDescent="0.25">
      <c r="A141" s="530">
        <v>29</v>
      </c>
      <c r="B141" s="384" t="s">
        <v>51</v>
      </c>
      <c r="C141" s="385"/>
      <c r="D141" s="385"/>
      <c r="E141" s="385">
        <f>E142+E143</f>
        <v>83500</v>
      </c>
      <c r="F141" s="385">
        <f>F142+F143</f>
        <v>142500</v>
      </c>
    </row>
    <row r="142" spans="1:6" s="155" customFormat="1" x14ac:dyDescent="0.25">
      <c r="A142" s="530"/>
      <c r="B142" s="387" t="s">
        <v>13</v>
      </c>
      <c r="C142" s="389"/>
      <c r="D142" s="389"/>
      <c r="E142" s="389">
        <f>'2016'!E87+'2017'!E105+'2018'!E125</f>
        <v>83500</v>
      </c>
      <c r="F142" s="389">
        <f>D142+'2016'!E87+'2017'!E105+'2018'!E125</f>
        <v>83500</v>
      </c>
    </row>
    <row r="143" spans="1:6" s="155" customFormat="1" x14ac:dyDescent="0.25">
      <c r="A143" s="530"/>
      <c r="B143" s="387" t="s">
        <v>53</v>
      </c>
      <c r="C143" s="389"/>
      <c r="D143" s="389"/>
      <c r="E143" s="389">
        <f>'2016'!E88+'2017'!E106+'2018'!E129</f>
        <v>0</v>
      </c>
      <c r="F143" s="389">
        <f>'2016'!F88+'2017'!F106+'2018'!F129</f>
        <v>59000</v>
      </c>
    </row>
    <row r="144" spans="1:6" x14ac:dyDescent="0.25">
      <c r="A144" s="530"/>
      <c r="B144" s="394" t="s">
        <v>54</v>
      </c>
      <c r="C144" s="395">
        <f>C145</f>
        <v>214044</v>
      </c>
      <c r="D144" s="395">
        <f>D145</f>
        <v>214044</v>
      </c>
      <c r="E144" s="395">
        <f>E145+E146</f>
        <v>777938.2</v>
      </c>
      <c r="F144" s="395">
        <f>F145+F146</f>
        <v>833945.04</v>
      </c>
    </row>
    <row r="145" spans="1:6" x14ac:dyDescent="0.25">
      <c r="A145" s="530"/>
      <c r="B145" s="387" t="s">
        <v>13</v>
      </c>
      <c r="C145" s="389">
        <f>C122+C124+C126+C128+C130+C132+C134+C136+C138+C140+C142</f>
        <v>214044</v>
      </c>
      <c r="D145" s="389">
        <f>D122+D124+D126+D128+D130+D132+D134+D136+D138+D140+D142</f>
        <v>214044</v>
      </c>
      <c r="E145" s="389">
        <f>E122+E124+E126+E128+E130+E132+E134+E136+E138+E140+E142</f>
        <v>777938.2</v>
      </c>
      <c r="F145" s="389">
        <f>F122+F124+F126+F128+F130+F132+F134+F136+F138+F140+F142</f>
        <v>774945.04</v>
      </c>
    </row>
    <row r="146" spans="1:6" s="155" customFormat="1" x14ac:dyDescent="0.25">
      <c r="A146" s="530"/>
      <c r="B146" s="387" t="s">
        <v>324</v>
      </c>
      <c r="C146" s="389"/>
      <c r="D146" s="389"/>
      <c r="E146" s="389">
        <f>E143</f>
        <v>0</v>
      </c>
      <c r="F146" s="389">
        <f>F143</f>
        <v>59000</v>
      </c>
    </row>
    <row r="147" spans="1:6" x14ac:dyDescent="0.25">
      <c r="A147" s="661" t="s">
        <v>55</v>
      </c>
      <c r="B147" s="661"/>
      <c r="C147" s="661"/>
      <c r="D147" s="661"/>
      <c r="E147" s="661"/>
      <c r="F147" s="661"/>
    </row>
    <row r="148" spans="1:6" ht="45" x14ac:dyDescent="0.25">
      <c r="A148" s="530">
        <v>30</v>
      </c>
      <c r="B148" s="384" t="s">
        <v>56</v>
      </c>
      <c r="C148" s="401"/>
      <c r="D148" s="401"/>
      <c r="E148" s="385">
        <f>E149</f>
        <v>198475.28999999998</v>
      </c>
      <c r="F148" s="385">
        <f>F149</f>
        <v>198475.28999999998</v>
      </c>
    </row>
    <row r="149" spans="1:6" s="155" customFormat="1" x14ac:dyDescent="0.25">
      <c r="A149" s="530"/>
      <c r="B149" s="387" t="s">
        <v>13</v>
      </c>
      <c r="C149" s="404"/>
      <c r="D149" s="404"/>
      <c r="E149" s="389">
        <f>'2016'!E94+'2017'!E112+'2018'!E132</f>
        <v>198475.28999999998</v>
      </c>
      <c r="F149" s="389">
        <f>'2016'!E94+'2017'!E112+'2018'!E132</f>
        <v>198475.28999999998</v>
      </c>
    </row>
    <row r="150" spans="1:6" ht="60" x14ac:dyDescent="0.25">
      <c r="A150" s="530">
        <v>31</v>
      </c>
      <c r="B150" s="384" t="s">
        <v>277</v>
      </c>
      <c r="C150" s="401"/>
      <c r="D150" s="401"/>
      <c r="E150" s="385">
        <f>E151</f>
        <v>65521.51</v>
      </c>
      <c r="F150" s="385">
        <f>F151</f>
        <v>65521.51</v>
      </c>
    </row>
    <row r="151" spans="1:6" s="155" customFormat="1" x14ac:dyDescent="0.25">
      <c r="A151" s="530"/>
      <c r="B151" s="387" t="s">
        <v>13</v>
      </c>
      <c r="C151" s="404"/>
      <c r="D151" s="404"/>
      <c r="E151" s="389">
        <f>'2017'!E114+'2018'!E134</f>
        <v>65521.51</v>
      </c>
      <c r="F151" s="389">
        <f>'2017'!E114+'2018'!E134</f>
        <v>65521.51</v>
      </c>
    </row>
    <row r="152" spans="1:6" x14ac:dyDescent="0.25">
      <c r="A152" s="530"/>
      <c r="B152" s="394" t="s">
        <v>54</v>
      </c>
      <c r="C152" s="406"/>
      <c r="D152" s="406"/>
      <c r="E152" s="395">
        <f>E153</f>
        <v>263996.79999999999</v>
      </c>
      <c r="F152" s="395">
        <f>F153</f>
        <v>263996.79999999999</v>
      </c>
    </row>
    <row r="153" spans="1:6" s="155" customFormat="1" x14ac:dyDescent="0.25">
      <c r="A153" s="530"/>
      <c r="B153" s="387" t="s">
        <v>13</v>
      </c>
      <c r="C153" s="404"/>
      <c r="D153" s="404"/>
      <c r="E153" s="389">
        <f>E151+E149</f>
        <v>263996.79999999999</v>
      </c>
      <c r="F153" s="389">
        <f>F151+F149</f>
        <v>263996.79999999999</v>
      </c>
    </row>
    <row r="154" spans="1:6" x14ac:dyDescent="0.25">
      <c r="A154" s="661" t="s">
        <v>58</v>
      </c>
      <c r="B154" s="661"/>
      <c r="C154" s="661"/>
      <c r="D154" s="661"/>
      <c r="E154" s="661"/>
      <c r="F154" s="661"/>
    </row>
    <row r="155" spans="1:6" ht="45" x14ac:dyDescent="0.25">
      <c r="A155" s="530">
        <v>32</v>
      </c>
      <c r="B155" s="384" t="s">
        <v>345</v>
      </c>
      <c r="C155" s="530"/>
      <c r="D155" s="530"/>
      <c r="E155" s="385">
        <f>E156</f>
        <v>30000</v>
      </c>
      <c r="F155" s="385">
        <f>F156</f>
        <v>30000</v>
      </c>
    </row>
    <row r="156" spans="1:6" x14ac:dyDescent="0.25">
      <c r="A156" s="530"/>
      <c r="B156" s="387" t="s">
        <v>13</v>
      </c>
      <c r="C156" s="530"/>
      <c r="D156" s="530"/>
      <c r="E156" s="389">
        <f>'2016'!E99</f>
        <v>30000</v>
      </c>
      <c r="F156" s="389">
        <f>'2016'!E99</f>
        <v>30000</v>
      </c>
    </row>
    <row r="157" spans="1:6" ht="30" x14ac:dyDescent="0.25">
      <c r="A157" s="530">
        <v>33</v>
      </c>
      <c r="B157" s="384" t="s">
        <v>59</v>
      </c>
      <c r="C157" s="530"/>
      <c r="D157" s="530"/>
      <c r="E157" s="385">
        <f>E158</f>
        <v>39950</v>
      </c>
      <c r="F157" s="385">
        <f>F158</f>
        <v>39950</v>
      </c>
    </row>
    <row r="158" spans="1:6" x14ac:dyDescent="0.25">
      <c r="A158" s="530"/>
      <c r="B158" s="387" t="s">
        <v>13</v>
      </c>
      <c r="C158" s="530"/>
      <c r="D158" s="530"/>
      <c r="E158" s="389">
        <f>'2016'!E101+'2017'!E119</f>
        <v>39950</v>
      </c>
      <c r="F158" s="389">
        <f>'2016'!E101+'2017'!E119</f>
        <v>39950</v>
      </c>
    </row>
    <row r="159" spans="1:6" ht="45" x14ac:dyDescent="0.25">
      <c r="A159" s="530">
        <v>34</v>
      </c>
      <c r="B159" s="384" t="s">
        <v>527</v>
      </c>
      <c r="C159" s="530"/>
      <c r="D159" s="530"/>
      <c r="E159" s="385">
        <f>E160</f>
        <v>15000</v>
      </c>
      <c r="F159" s="385">
        <f>F160</f>
        <v>15000</v>
      </c>
    </row>
    <row r="160" spans="1:6" x14ac:dyDescent="0.25">
      <c r="A160" s="530"/>
      <c r="B160" s="387" t="s">
        <v>13</v>
      </c>
      <c r="C160" s="530"/>
      <c r="D160" s="530"/>
      <c r="E160" s="389">
        <f>'2017'!E121</f>
        <v>15000</v>
      </c>
      <c r="F160" s="389">
        <f>'2017'!E121</f>
        <v>15000</v>
      </c>
    </row>
    <row r="161" spans="1:6" ht="45" x14ac:dyDescent="0.25">
      <c r="A161" s="530">
        <v>35</v>
      </c>
      <c r="B161" s="384" t="s">
        <v>278</v>
      </c>
      <c r="C161" s="401">
        <f>C162</f>
        <v>55000</v>
      </c>
      <c r="D161" s="401">
        <f>D162</f>
        <v>55000</v>
      </c>
      <c r="E161" s="385">
        <f>E162</f>
        <v>89960</v>
      </c>
      <c r="F161" s="385">
        <f>F162</f>
        <v>89960</v>
      </c>
    </row>
    <row r="162" spans="1:6" s="155" customFormat="1" x14ac:dyDescent="0.25">
      <c r="A162" s="530"/>
      <c r="B162" s="387" t="s">
        <v>13</v>
      </c>
      <c r="C162" s="404">
        <v>55000</v>
      </c>
      <c r="D162" s="404">
        <v>55000</v>
      </c>
      <c r="E162" s="389">
        <f>C162+'2017'!E123+'2018'!E139</f>
        <v>89960</v>
      </c>
      <c r="F162" s="389">
        <f>'2017'!E123+'2018'!E139+'2019'!E165</f>
        <v>89960</v>
      </c>
    </row>
    <row r="163" spans="1:6" s="155" customFormat="1" ht="30" x14ac:dyDescent="0.25">
      <c r="A163" s="530">
        <v>36</v>
      </c>
      <c r="B163" s="384" t="s">
        <v>580</v>
      </c>
      <c r="C163" s="401">
        <f>C164</f>
        <v>115000</v>
      </c>
      <c r="D163" s="401">
        <f>D164</f>
        <v>115000</v>
      </c>
      <c r="E163" s="385">
        <f>E164</f>
        <v>115000</v>
      </c>
      <c r="F163" s="385">
        <f>F164</f>
        <v>115000</v>
      </c>
    </row>
    <row r="164" spans="1:6" s="155" customFormat="1" x14ac:dyDescent="0.25">
      <c r="A164" s="530"/>
      <c r="B164" s="387" t="s">
        <v>13</v>
      </c>
      <c r="C164" s="404">
        <v>115000</v>
      </c>
      <c r="D164" s="404">
        <v>115000</v>
      </c>
      <c r="E164" s="389">
        <f>C164</f>
        <v>115000</v>
      </c>
      <c r="F164" s="389">
        <f>D164</f>
        <v>115000</v>
      </c>
    </row>
    <row r="165" spans="1:6" x14ac:dyDescent="0.25">
      <c r="A165" s="530"/>
      <c r="B165" s="394" t="s">
        <v>54</v>
      </c>
      <c r="C165" s="406">
        <f>C166</f>
        <v>170000</v>
      </c>
      <c r="D165" s="406">
        <f>D166</f>
        <v>170000</v>
      </c>
      <c r="E165" s="406">
        <f>E166</f>
        <v>289910</v>
      </c>
      <c r="F165" s="406">
        <f>F166</f>
        <v>289910</v>
      </c>
    </row>
    <row r="166" spans="1:6" s="155" customFormat="1" x14ac:dyDescent="0.25">
      <c r="A166" s="530"/>
      <c r="B166" s="387" t="s">
        <v>13</v>
      </c>
      <c r="C166" s="404">
        <f>C156+C158+C160+C162+C164</f>
        <v>170000</v>
      </c>
      <c r="D166" s="404">
        <f>D156+D158+D160+D162+D164</f>
        <v>170000</v>
      </c>
      <c r="E166" s="404">
        <f>E156+E158+E160+E162+E164</f>
        <v>289910</v>
      </c>
      <c r="F166" s="404">
        <f>F156+F158+F160+F162+F164</f>
        <v>289910</v>
      </c>
    </row>
    <row r="167" spans="1:6" ht="78" customHeight="1" x14ac:dyDescent="0.25">
      <c r="A167" s="530">
        <v>37</v>
      </c>
      <c r="B167" s="384" t="s">
        <v>451</v>
      </c>
      <c r="C167" s="401">
        <f>C168</f>
        <v>16229006</v>
      </c>
      <c r="D167" s="401">
        <f>D168</f>
        <v>16432579.109999999</v>
      </c>
      <c r="E167" s="385">
        <f>E168</f>
        <v>53534587.600000001</v>
      </c>
      <c r="F167" s="385">
        <f>F168</f>
        <v>51047901.759999998</v>
      </c>
    </row>
    <row r="168" spans="1:6" s="155" customFormat="1" x14ac:dyDescent="0.25">
      <c r="A168" s="530"/>
      <c r="B168" s="387" t="s">
        <v>13</v>
      </c>
      <c r="C168" s="404">
        <v>16229006</v>
      </c>
      <c r="D168" s="404">
        <v>16432579.109999999</v>
      </c>
      <c r="E168" s="404">
        <f>C168+'2016'!E105+'2017'!E127+'2018'!E143</f>
        <v>53534587.600000001</v>
      </c>
      <c r="F168" s="404">
        <v>51047901.759999998</v>
      </c>
    </row>
    <row r="169" spans="1:6" x14ac:dyDescent="0.25">
      <c r="A169" s="530"/>
      <c r="B169" s="394" t="s">
        <v>73</v>
      </c>
      <c r="C169" s="406">
        <f>C170+C171</f>
        <v>17799706</v>
      </c>
      <c r="D169" s="406">
        <f>D170+D171</f>
        <v>18004069.259999998</v>
      </c>
      <c r="E169" s="406">
        <f>E170+E171</f>
        <v>60049905.700000003</v>
      </c>
      <c r="F169" s="406">
        <f>F170+F171</f>
        <v>57258247.789999999</v>
      </c>
    </row>
    <row r="170" spans="1:6" s="155" customFormat="1" x14ac:dyDescent="0.25">
      <c r="A170" s="530"/>
      <c r="B170" s="387" t="s">
        <v>13</v>
      </c>
      <c r="C170" s="404">
        <f>C90+C98+C110+C119+C145+C153+C166+C168</f>
        <v>17775706</v>
      </c>
      <c r="D170" s="404">
        <f>D90+D98+D110+D119+D145+D153+D166+D168</f>
        <v>17979279.109999999</v>
      </c>
      <c r="E170" s="404">
        <f>E90+E98+E110+E119+E145+E153+E166+E168</f>
        <v>59958905.700000003</v>
      </c>
      <c r="F170" s="404">
        <f>F90+F98+F110+F119+F145+F153+F166+F168</f>
        <v>57105647.530000001</v>
      </c>
    </row>
    <row r="171" spans="1:6" s="155" customFormat="1" x14ac:dyDescent="0.25">
      <c r="A171" s="530"/>
      <c r="B171" s="387" t="s">
        <v>53</v>
      </c>
      <c r="C171" s="404">
        <f>C103+C146</f>
        <v>24000</v>
      </c>
      <c r="D171" s="404">
        <f>D103+D146</f>
        <v>24790.15</v>
      </c>
      <c r="E171" s="404">
        <f>E103+E146</f>
        <v>91000</v>
      </c>
      <c r="F171" s="404">
        <f>F103+F146</f>
        <v>152600.26</v>
      </c>
    </row>
    <row r="172" spans="1:6" ht="8.25" customHeight="1" x14ac:dyDescent="0.25">
      <c r="A172" s="530"/>
      <c r="B172" s="387"/>
      <c r="C172" s="388"/>
      <c r="D172" s="388"/>
      <c r="E172" s="410"/>
      <c r="F172" s="410"/>
    </row>
    <row r="173" spans="1:6" x14ac:dyDescent="0.25">
      <c r="A173" s="662" t="s">
        <v>305</v>
      </c>
      <c r="B173" s="662"/>
      <c r="C173" s="662"/>
      <c r="D173" s="662"/>
      <c r="E173" s="662"/>
      <c r="F173" s="662"/>
    </row>
    <row r="174" spans="1:6" x14ac:dyDescent="0.25">
      <c r="A174" s="661" t="s">
        <v>284</v>
      </c>
      <c r="B174" s="661"/>
      <c r="C174" s="661"/>
      <c r="D174" s="661"/>
      <c r="E174" s="661"/>
      <c r="F174" s="661"/>
    </row>
    <row r="175" spans="1:6" ht="75" x14ac:dyDescent="0.25">
      <c r="A175" s="530">
        <v>38</v>
      </c>
      <c r="B175" s="384" t="s">
        <v>454</v>
      </c>
      <c r="C175" s="401"/>
      <c r="D175" s="401"/>
      <c r="E175" s="385">
        <f>E176</f>
        <v>20000</v>
      </c>
      <c r="F175" s="385">
        <f>F176</f>
        <v>20000</v>
      </c>
    </row>
    <row r="176" spans="1:6" x14ac:dyDescent="0.25">
      <c r="A176" s="530"/>
      <c r="B176" s="387" t="s">
        <v>13</v>
      </c>
      <c r="C176" s="404"/>
      <c r="D176" s="404"/>
      <c r="E176" s="389">
        <f>'2017'!E135+'2018'!E151</f>
        <v>20000</v>
      </c>
      <c r="F176" s="389">
        <f>'2017'!E135+'2018'!E151</f>
        <v>20000</v>
      </c>
    </row>
    <row r="177" spans="1:6" x14ac:dyDescent="0.25">
      <c r="A177" s="530"/>
      <c r="B177" s="394" t="s">
        <v>54</v>
      </c>
      <c r="C177" s="406"/>
      <c r="D177" s="406"/>
      <c r="E177" s="406">
        <f>E178</f>
        <v>20000</v>
      </c>
      <c r="F177" s="406">
        <f>F178</f>
        <v>20000</v>
      </c>
    </row>
    <row r="178" spans="1:6" s="155" customFormat="1" x14ac:dyDescent="0.25">
      <c r="A178" s="530"/>
      <c r="B178" s="387" t="s">
        <v>13</v>
      </c>
      <c r="C178" s="404">
        <f>C176</f>
        <v>0</v>
      </c>
      <c r="D178" s="404">
        <f>D176</f>
        <v>0</v>
      </c>
      <c r="E178" s="404">
        <f>E176</f>
        <v>20000</v>
      </c>
      <c r="F178" s="404">
        <f>F176</f>
        <v>20000</v>
      </c>
    </row>
    <row r="179" spans="1:6" x14ac:dyDescent="0.25">
      <c r="A179" s="661" t="s">
        <v>12</v>
      </c>
      <c r="B179" s="661"/>
      <c r="C179" s="661"/>
      <c r="D179" s="661"/>
      <c r="E179" s="661"/>
      <c r="F179" s="661"/>
    </row>
    <row r="180" spans="1:6" ht="180" x14ac:dyDescent="0.25">
      <c r="A180" s="530">
        <v>39</v>
      </c>
      <c r="B180" s="384" t="s">
        <v>455</v>
      </c>
      <c r="C180" s="401">
        <f>C181</f>
        <v>10500</v>
      </c>
      <c r="D180" s="401">
        <f>D181</f>
        <v>10500</v>
      </c>
      <c r="E180" s="385">
        <f>E181</f>
        <v>41906</v>
      </c>
      <c r="F180" s="385">
        <f>F181</f>
        <v>41906</v>
      </c>
    </row>
    <row r="181" spans="1:6" s="155" customFormat="1" x14ac:dyDescent="0.25">
      <c r="A181" s="530"/>
      <c r="B181" s="387" t="s">
        <v>13</v>
      </c>
      <c r="C181" s="389">
        <v>10500</v>
      </c>
      <c r="D181" s="389">
        <v>10500</v>
      </c>
      <c r="E181" s="389">
        <f>C181+'2016'!E113+'2017'!E140+'2018'!E156</f>
        <v>41906</v>
      </c>
      <c r="F181" s="389">
        <f>C181+'2016'!E113+'2017'!E140+'2018'!E156</f>
        <v>41906</v>
      </c>
    </row>
    <row r="182" spans="1:6" ht="90" x14ac:dyDescent="0.25">
      <c r="A182" s="530">
        <v>40</v>
      </c>
      <c r="B182" s="384" t="s">
        <v>37</v>
      </c>
      <c r="C182" s="401">
        <f>C183</f>
        <v>10000</v>
      </c>
      <c r="D182" s="401">
        <f>D183</f>
        <v>10000</v>
      </c>
      <c r="E182" s="385">
        <f>E183</f>
        <v>38300</v>
      </c>
      <c r="F182" s="385">
        <f>F183</f>
        <v>38300</v>
      </c>
    </row>
    <row r="183" spans="1:6" s="155" customFormat="1" x14ac:dyDescent="0.25">
      <c r="A183" s="530"/>
      <c r="B183" s="387" t="s">
        <v>13</v>
      </c>
      <c r="C183" s="389">
        <v>10000</v>
      </c>
      <c r="D183" s="389">
        <v>10000</v>
      </c>
      <c r="E183" s="389">
        <f>C183+'2016'!E115+'2017'!E142+'2018'!E158</f>
        <v>38300</v>
      </c>
      <c r="F183" s="389">
        <f>C183+'2016'!E115+'2017'!E142+'2018'!E158</f>
        <v>38300</v>
      </c>
    </row>
    <row r="184" spans="1:6" s="155" customFormat="1" ht="150" x14ac:dyDescent="0.25">
      <c r="A184" s="530">
        <v>41</v>
      </c>
      <c r="B184" s="384" t="s">
        <v>348</v>
      </c>
      <c r="C184" s="389"/>
      <c r="D184" s="389"/>
      <c r="E184" s="385">
        <v>0</v>
      </c>
      <c r="F184" s="385">
        <v>0</v>
      </c>
    </row>
    <row r="185" spans="1:6" s="155" customFormat="1" x14ac:dyDescent="0.25">
      <c r="A185" s="530"/>
      <c r="B185" s="387" t="s">
        <v>19</v>
      </c>
      <c r="C185" s="389"/>
      <c r="D185" s="389"/>
      <c r="E185" s="389">
        <v>0</v>
      </c>
      <c r="F185" s="389">
        <v>0</v>
      </c>
    </row>
    <row r="186" spans="1:6" x14ac:dyDescent="0.25">
      <c r="A186" s="530"/>
      <c r="B186" s="394" t="s">
        <v>54</v>
      </c>
      <c r="C186" s="395">
        <f>C181+C183</f>
        <v>20500</v>
      </c>
      <c r="D186" s="395">
        <f>D181+D183</f>
        <v>20500</v>
      </c>
      <c r="E186" s="395">
        <f>E187+E188</f>
        <v>80206</v>
      </c>
      <c r="F186" s="395">
        <f>F187+F188</f>
        <v>80206</v>
      </c>
    </row>
    <row r="187" spans="1:6" s="155" customFormat="1" x14ac:dyDescent="0.25">
      <c r="A187" s="530"/>
      <c r="B187" s="387" t="s">
        <v>13</v>
      </c>
      <c r="C187" s="389">
        <f>C183+C181</f>
        <v>20500</v>
      </c>
      <c r="D187" s="389">
        <f>D183+D181</f>
        <v>20500</v>
      </c>
      <c r="E187" s="389">
        <f>E183+E181</f>
        <v>80206</v>
      </c>
      <c r="F187" s="389">
        <f>F183+F181</f>
        <v>80206</v>
      </c>
    </row>
    <row r="188" spans="1:6" s="155" customFormat="1" x14ac:dyDescent="0.25">
      <c r="A188" s="530"/>
      <c r="B188" s="387" t="s">
        <v>19</v>
      </c>
      <c r="C188" s="389"/>
      <c r="D188" s="389"/>
      <c r="E188" s="389">
        <f>E185</f>
        <v>0</v>
      </c>
      <c r="F188" s="389">
        <f>F185</f>
        <v>0</v>
      </c>
    </row>
    <row r="189" spans="1:6" x14ac:dyDescent="0.25">
      <c r="A189" s="661" t="s">
        <v>20</v>
      </c>
      <c r="B189" s="661"/>
      <c r="C189" s="661"/>
      <c r="D189" s="661"/>
      <c r="E189" s="661"/>
      <c r="F189" s="661"/>
    </row>
    <row r="190" spans="1:6" ht="75" x14ac:dyDescent="0.25">
      <c r="A190" s="530">
        <v>42</v>
      </c>
      <c r="B190" s="384" t="s">
        <v>286</v>
      </c>
      <c r="C190" s="401">
        <f>C191</f>
        <v>40200</v>
      </c>
      <c r="D190" s="401">
        <f>D191</f>
        <v>39770</v>
      </c>
      <c r="E190" s="401">
        <f>E191</f>
        <v>710539</v>
      </c>
      <c r="F190" s="401">
        <f>F191</f>
        <v>710109</v>
      </c>
    </row>
    <row r="191" spans="1:6" s="155" customFormat="1" x14ac:dyDescent="0.25">
      <c r="A191" s="530"/>
      <c r="B191" s="387" t="s">
        <v>27</v>
      </c>
      <c r="C191" s="389">
        <f>C192+C193+C194</f>
        <v>40200</v>
      </c>
      <c r="D191" s="389">
        <f>D192+D193+D194</f>
        <v>39770</v>
      </c>
      <c r="E191" s="389">
        <f>E192+E193+E194</f>
        <v>710539</v>
      </c>
      <c r="F191" s="389">
        <f>F192+F193+F194</f>
        <v>710109</v>
      </c>
    </row>
    <row r="192" spans="1:6" ht="53.25" customHeight="1" x14ac:dyDescent="0.25">
      <c r="A192" s="530"/>
      <c r="B192" s="384" t="s">
        <v>29</v>
      </c>
      <c r="C192" s="385"/>
      <c r="D192" s="385"/>
      <c r="E192" s="385">
        <f>'2017'!E148</f>
        <v>5000</v>
      </c>
      <c r="F192" s="385">
        <v>5000</v>
      </c>
    </row>
    <row r="193" spans="1:24" x14ac:dyDescent="0.25">
      <c r="A193" s="530"/>
      <c r="B193" s="384" t="s">
        <v>31</v>
      </c>
      <c r="C193" s="385"/>
      <c r="D193" s="385"/>
      <c r="E193" s="385">
        <f>'2017'!E149</f>
        <v>352448</v>
      </c>
      <c r="F193" s="385">
        <f>'2017'!E149</f>
        <v>352448</v>
      </c>
    </row>
    <row r="194" spans="1:24" x14ac:dyDescent="0.25">
      <c r="A194" s="530"/>
      <c r="B194" s="384" t="s">
        <v>32</v>
      </c>
      <c r="C194" s="385">
        <v>40200</v>
      </c>
      <c r="D194" s="385">
        <v>39770</v>
      </c>
      <c r="E194" s="385">
        <f>'2019'!E197+'2017'!E150+'2018'!E166</f>
        <v>353091</v>
      </c>
      <c r="F194" s="385">
        <v>352661</v>
      </c>
    </row>
    <row r="195" spans="1:24" ht="45" x14ac:dyDescent="0.25">
      <c r="A195" s="530">
        <v>43</v>
      </c>
      <c r="B195" s="384" t="s">
        <v>456</v>
      </c>
      <c r="C195" s="385"/>
      <c r="D195" s="385"/>
      <c r="E195" s="401">
        <f>E196</f>
        <v>750000</v>
      </c>
      <c r="F195" s="401">
        <f>F196</f>
        <v>739561.09000000008</v>
      </c>
    </row>
    <row r="196" spans="1:24" x14ac:dyDescent="0.25">
      <c r="A196" s="530"/>
      <c r="B196" s="387" t="s">
        <v>22</v>
      </c>
      <c r="C196" s="389"/>
      <c r="D196" s="389"/>
      <c r="E196" s="389">
        <f>'2016'!E123+'2018'!E168</f>
        <v>750000</v>
      </c>
      <c r="F196" s="389">
        <f>'2018'!E168+'2016'!F123</f>
        <v>739561.09000000008</v>
      </c>
    </row>
    <row r="197" spans="1:24" x14ac:dyDescent="0.25">
      <c r="A197" s="530"/>
      <c r="B197" s="394" t="s">
        <v>54</v>
      </c>
      <c r="C197" s="396">
        <f>C198</f>
        <v>40200</v>
      </c>
      <c r="D197" s="396">
        <f>D198</f>
        <v>39770</v>
      </c>
      <c r="E197" s="396">
        <f>E198</f>
        <v>1460539</v>
      </c>
      <c r="F197" s="396">
        <f>F198</f>
        <v>1449670.09</v>
      </c>
    </row>
    <row r="198" spans="1:24" s="155" customFormat="1" x14ac:dyDescent="0.25">
      <c r="A198" s="530"/>
      <c r="B198" s="387" t="s">
        <v>22</v>
      </c>
      <c r="C198" s="390">
        <f>C191+C196</f>
        <v>40200</v>
      </c>
      <c r="D198" s="390">
        <f>D191+D196</f>
        <v>39770</v>
      </c>
      <c r="E198" s="389">
        <f>E196+E191</f>
        <v>1460539</v>
      </c>
      <c r="F198" s="389">
        <f>F196+F191</f>
        <v>1449670.09</v>
      </c>
    </row>
    <row r="199" spans="1:24" x14ac:dyDescent="0.25">
      <c r="A199" s="661" t="s">
        <v>23</v>
      </c>
      <c r="B199" s="661"/>
      <c r="C199" s="661"/>
      <c r="D199" s="661"/>
      <c r="E199" s="661"/>
      <c r="F199" s="661"/>
    </row>
    <row r="200" spans="1:24" ht="75" x14ac:dyDescent="0.25">
      <c r="A200" s="530">
        <v>44</v>
      </c>
      <c r="B200" s="384" t="s">
        <v>288</v>
      </c>
      <c r="C200" s="530" t="s">
        <v>18</v>
      </c>
      <c r="D200" s="386"/>
      <c r="E200" s="531"/>
      <c r="F200" s="531"/>
    </row>
    <row r="201" spans="1:24" x14ac:dyDescent="0.25">
      <c r="A201" s="530"/>
      <c r="B201" s="387" t="s">
        <v>19</v>
      </c>
      <c r="C201" s="530"/>
      <c r="D201" s="530"/>
      <c r="E201" s="531"/>
      <c r="F201" s="531"/>
    </row>
    <row r="202" spans="1:24" s="472" customFormat="1" ht="46.5" customHeight="1" x14ac:dyDescent="0.25">
      <c r="A202" s="495">
        <v>45</v>
      </c>
      <c r="B202" s="434" t="s">
        <v>584</v>
      </c>
      <c r="C202" s="495" t="s">
        <v>18</v>
      </c>
      <c r="D202" s="507">
        <f>D204</f>
        <v>86440</v>
      </c>
      <c r="E202" s="498"/>
      <c r="F202" s="507">
        <f>F204</f>
        <v>86440</v>
      </c>
      <c r="G202" s="504"/>
      <c r="H202" s="504"/>
      <c r="I202" s="504"/>
      <c r="J202" s="504"/>
      <c r="K202" s="504"/>
      <c r="L202" s="504"/>
      <c r="M202" s="504"/>
      <c r="N202" s="504"/>
      <c r="O202" s="504"/>
      <c r="P202" s="504"/>
      <c r="Q202" s="504"/>
      <c r="R202" s="504"/>
      <c r="S202" s="504"/>
      <c r="T202" s="504"/>
      <c r="U202" s="504"/>
      <c r="V202" s="504"/>
      <c r="W202" s="504"/>
      <c r="X202" s="504"/>
    </row>
    <row r="203" spans="1:24" s="472" customFormat="1" ht="15" customHeight="1" x14ac:dyDescent="0.25">
      <c r="A203" s="495"/>
      <c r="B203" s="505" t="s">
        <v>22</v>
      </c>
      <c r="C203" s="495"/>
      <c r="D203" s="495"/>
      <c r="E203" s="498"/>
      <c r="F203" s="498"/>
      <c r="G203" s="504"/>
      <c r="H203" s="504"/>
      <c r="I203" s="504"/>
      <c r="J203" s="504"/>
      <c r="K203" s="504"/>
      <c r="L203" s="504"/>
      <c r="M203" s="504"/>
      <c r="N203" s="504"/>
      <c r="O203" s="504"/>
      <c r="P203" s="504"/>
      <c r="Q203" s="504"/>
      <c r="R203" s="504"/>
      <c r="S203" s="504"/>
      <c r="T203" s="504"/>
      <c r="U203" s="504"/>
      <c r="V203" s="504"/>
      <c r="W203" s="504"/>
      <c r="X203" s="504"/>
    </row>
    <row r="204" spans="1:24" x14ac:dyDescent="0.25">
      <c r="A204" s="495"/>
      <c r="B204" s="505" t="s">
        <v>19</v>
      </c>
      <c r="C204" s="495"/>
      <c r="D204" s="390">
        <v>86440</v>
      </c>
      <c r="E204" s="498"/>
      <c r="F204" s="390">
        <f>D204</f>
        <v>86440</v>
      </c>
      <c r="G204" s="504"/>
      <c r="H204" s="504"/>
      <c r="I204" s="504"/>
      <c r="J204" s="504"/>
      <c r="K204" s="504"/>
      <c r="L204" s="504"/>
      <c r="M204" s="504"/>
      <c r="N204" s="504"/>
      <c r="O204" s="504"/>
      <c r="P204" s="504"/>
      <c r="Q204" s="504"/>
      <c r="R204" s="504"/>
      <c r="S204" s="504"/>
      <c r="T204" s="504"/>
      <c r="U204" s="504"/>
      <c r="V204" s="504"/>
      <c r="W204" s="504"/>
      <c r="X204" s="504"/>
    </row>
    <row r="205" spans="1:24" s="472" customFormat="1" x14ac:dyDescent="0.25">
      <c r="A205" s="495"/>
      <c r="B205" s="506" t="s">
        <v>54</v>
      </c>
      <c r="C205" s="495"/>
      <c r="D205" s="508">
        <f>D206+D207</f>
        <v>86440</v>
      </c>
      <c r="E205" s="498"/>
      <c r="F205" s="508">
        <f>F206+F207</f>
        <v>86440</v>
      </c>
      <c r="G205" s="504"/>
      <c r="H205" s="504"/>
      <c r="I205" s="504"/>
      <c r="J205" s="504"/>
      <c r="K205" s="504"/>
      <c r="L205" s="504"/>
      <c r="M205" s="504"/>
      <c r="N205" s="504"/>
      <c r="O205" s="504"/>
      <c r="P205" s="504"/>
      <c r="Q205" s="504"/>
      <c r="R205" s="504"/>
      <c r="S205" s="504"/>
      <c r="T205" s="504"/>
      <c r="U205" s="504"/>
      <c r="V205" s="504"/>
      <c r="W205" s="504"/>
      <c r="X205" s="504"/>
    </row>
    <row r="206" spans="1:24" s="472" customFormat="1" x14ac:dyDescent="0.25">
      <c r="A206" s="495"/>
      <c r="B206" s="505" t="s">
        <v>22</v>
      </c>
      <c r="C206" s="495"/>
      <c r="D206" s="495"/>
      <c r="E206" s="498"/>
      <c r="F206" s="495"/>
      <c r="G206" s="504"/>
      <c r="H206" s="504"/>
      <c r="I206" s="504"/>
      <c r="J206" s="504"/>
      <c r="K206" s="504"/>
      <c r="L206" s="504"/>
      <c r="M206" s="504"/>
      <c r="N206" s="504"/>
      <c r="O206" s="504"/>
      <c r="P206" s="504"/>
      <c r="Q206" s="504"/>
      <c r="R206" s="504"/>
      <c r="S206" s="504"/>
      <c r="T206" s="504"/>
      <c r="U206" s="504"/>
      <c r="V206" s="504"/>
      <c r="W206" s="504"/>
      <c r="X206" s="504"/>
    </row>
    <row r="207" spans="1:24" x14ac:dyDescent="0.25">
      <c r="A207" s="530"/>
      <c r="B207" s="387" t="s">
        <v>19</v>
      </c>
      <c r="C207" s="530"/>
      <c r="D207" s="390">
        <f>D204</f>
        <v>86440</v>
      </c>
      <c r="E207" s="531"/>
      <c r="F207" s="390">
        <f>F204</f>
        <v>86440</v>
      </c>
    </row>
    <row r="208" spans="1:24" x14ac:dyDescent="0.25">
      <c r="A208" s="661" t="s">
        <v>24</v>
      </c>
      <c r="B208" s="661"/>
      <c r="C208" s="661"/>
      <c r="D208" s="661"/>
      <c r="E208" s="661"/>
      <c r="F208" s="661"/>
    </row>
    <row r="209" spans="1:6" ht="60" x14ac:dyDescent="0.25">
      <c r="A209" s="530">
        <v>46</v>
      </c>
      <c r="B209" s="384" t="s">
        <v>459</v>
      </c>
      <c r="C209" s="401">
        <f>C210</f>
        <v>31734</v>
      </c>
      <c r="D209" s="401">
        <f>D210</f>
        <v>31734</v>
      </c>
      <c r="E209" s="401">
        <f>E210</f>
        <v>108808.8</v>
      </c>
      <c r="F209" s="401">
        <f>F210</f>
        <v>108808.8</v>
      </c>
    </row>
    <row r="210" spans="1:6" s="155" customFormat="1" x14ac:dyDescent="0.25">
      <c r="A210" s="530"/>
      <c r="B210" s="387" t="s">
        <v>13</v>
      </c>
      <c r="C210" s="389">
        <v>31734</v>
      </c>
      <c r="D210" s="389">
        <v>31734</v>
      </c>
      <c r="E210" s="389">
        <f>C210+'2016'!E133+'2017'!E160+'2018'!E178</f>
        <v>108808.8</v>
      </c>
      <c r="F210" s="389">
        <f>C210+'2016'!E133+'2017'!E160+'2018'!E178</f>
        <v>108808.8</v>
      </c>
    </row>
    <row r="211" spans="1:6" x14ac:dyDescent="0.25">
      <c r="A211" s="530"/>
      <c r="B211" s="394" t="s">
        <v>54</v>
      </c>
      <c r="C211" s="395">
        <f>C212</f>
        <v>31734</v>
      </c>
      <c r="D211" s="395">
        <f>D212</f>
        <v>31734</v>
      </c>
      <c r="E211" s="395">
        <f>E212</f>
        <v>108808.8</v>
      </c>
      <c r="F211" s="395">
        <f>F212</f>
        <v>108808.8</v>
      </c>
    </row>
    <row r="212" spans="1:6" s="155" customFormat="1" x14ac:dyDescent="0.25">
      <c r="A212" s="530"/>
      <c r="B212" s="387" t="s">
        <v>13</v>
      </c>
      <c r="C212" s="389">
        <v>31734</v>
      </c>
      <c r="D212" s="389">
        <v>31734</v>
      </c>
      <c r="E212" s="389">
        <f>C212+'2016'!E135+'2017'!E162+'2018'!E180</f>
        <v>108808.8</v>
      </c>
      <c r="F212" s="389">
        <f>C212+'2016'!E135+'2017'!E162+'2018'!E180</f>
        <v>108808.8</v>
      </c>
    </row>
    <row r="213" spans="1:6" s="155" customFormat="1" ht="15" customHeight="1" x14ac:dyDescent="0.25">
      <c r="A213" s="661" t="s">
        <v>354</v>
      </c>
      <c r="B213" s="661"/>
      <c r="C213" s="661"/>
      <c r="D213" s="661"/>
      <c r="E213" s="661"/>
      <c r="F213" s="661"/>
    </row>
    <row r="214" spans="1:6" s="155" customFormat="1" ht="93.75" customHeight="1" x14ac:dyDescent="0.25">
      <c r="A214" s="530">
        <v>47</v>
      </c>
      <c r="B214" s="384" t="s">
        <v>682</v>
      </c>
      <c r="C214" s="389"/>
      <c r="D214" s="389"/>
      <c r="E214" s="385">
        <v>0</v>
      </c>
      <c r="F214" s="385">
        <v>0</v>
      </c>
    </row>
    <row r="215" spans="1:6" s="155" customFormat="1" ht="15" customHeight="1" x14ac:dyDescent="0.25">
      <c r="A215" s="530"/>
      <c r="B215" s="387" t="s">
        <v>13</v>
      </c>
      <c r="C215" s="389"/>
      <c r="D215" s="389"/>
      <c r="E215" s="389">
        <v>0</v>
      </c>
      <c r="F215" s="389">
        <v>0</v>
      </c>
    </row>
    <row r="216" spans="1:6" s="155" customFormat="1" ht="15" customHeight="1" x14ac:dyDescent="0.25">
      <c r="A216" s="530"/>
      <c r="B216" s="394" t="s">
        <v>54</v>
      </c>
      <c r="C216" s="389"/>
      <c r="D216" s="389"/>
      <c r="E216" s="395">
        <v>0</v>
      </c>
      <c r="F216" s="395">
        <v>0</v>
      </c>
    </row>
    <row r="217" spans="1:6" s="155" customFormat="1" ht="15" customHeight="1" x14ac:dyDescent="0.25">
      <c r="A217" s="530"/>
      <c r="B217" s="387" t="s">
        <v>13</v>
      </c>
      <c r="C217" s="389"/>
      <c r="D217" s="389"/>
      <c r="E217" s="389">
        <v>0</v>
      </c>
      <c r="F217" s="389">
        <v>0</v>
      </c>
    </row>
    <row r="218" spans="1:6" x14ac:dyDescent="0.25">
      <c r="A218" s="661" t="s">
        <v>25</v>
      </c>
      <c r="B218" s="661"/>
      <c r="C218" s="661"/>
      <c r="D218" s="661"/>
      <c r="E218" s="661"/>
      <c r="F218" s="661"/>
    </row>
    <row r="219" spans="1:6" ht="48.75" customHeight="1" x14ac:dyDescent="0.25">
      <c r="A219" s="530">
        <v>48</v>
      </c>
      <c r="B219" s="384" t="s">
        <v>585</v>
      </c>
      <c r="C219" s="401">
        <f>C220</f>
        <v>30000</v>
      </c>
      <c r="D219" s="401">
        <f>D220</f>
        <v>30000</v>
      </c>
      <c r="E219" s="401">
        <f>E220</f>
        <v>30000</v>
      </c>
      <c r="F219" s="401">
        <f>F220</f>
        <v>30000</v>
      </c>
    </row>
    <row r="220" spans="1:6" x14ac:dyDescent="0.25">
      <c r="A220" s="530"/>
      <c r="B220" s="387" t="s">
        <v>13</v>
      </c>
      <c r="C220" s="389">
        <v>30000</v>
      </c>
      <c r="D220" s="389">
        <v>30000</v>
      </c>
      <c r="E220" s="389">
        <f>C220</f>
        <v>30000</v>
      </c>
      <c r="F220" s="389">
        <f>D220</f>
        <v>30000</v>
      </c>
    </row>
    <row r="221" spans="1:6" ht="75" x14ac:dyDescent="0.25">
      <c r="A221" s="530">
        <v>49</v>
      </c>
      <c r="B221" s="384" t="s">
        <v>39</v>
      </c>
      <c r="C221" s="389"/>
      <c r="D221" s="385">
        <f>D222</f>
        <v>0</v>
      </c>
      <c r="E221" s="401">
        <f>E222</f>
        <v>100000</v>
      </c>
      <c r="F221" s="401">
        <f>F222</f>
        <v>15210</v>
      </c>
    </row>
    <row r="222" spans="1:6" ht="17.25" customHeight="1" x14ac:dyDescent="0.25">
      <c r="A222" s="530"/>
      <c r="B222" s="387" t="s">
        <v>19</v>
      </c>
      <c r="C222" s="389"/>
      <c r="D222" s="389"/>
      <c r="E222" s="389">
        <f>'2016'!E143+'2017'!E165</f>
        <v>100000</v>
      </c>
      <c r="F222" s="404">
        <v>15210</v>
      </c>
    </row>
    <row r="223" spans="1:6" s="504" customFormat="1" ht="75" x14ac:dyDescent="0.25">
      <c r="A223" s="495">
        <v>50</v>
      </c>
      <c r="B223" s="434" t="s">
        <v>39</v>
      </c>
      <c r="C223" s="495"/>
      <c r="D223" s="385">
        <f>D224</f>
        <v>5625</v>
      </c>
      <c r="E223" s="509">
        <f>E224</f>
        <v>0</v>
      </c>
      <c r="F223" s="509">
        <f>F224</f>
        <v>35263425</v>
      </c>
    </row>
    <row r="224" spans="1:6" x14ac:dyDescent="0.25">
      <c r="A224" s="530"/>
      <c r="B224" s="387" t="s">
        <v>19</v>
      </c>
      <c r="C224" s="530"/>
      <c r="D224" s="390">
        <v>5625</v>
      </c>
      <c r="E224" s="389">
        <f>C224+'2018'!E183</f>
        <v>0</v>
      </c>
      <c r="F224" s="389">
        <f>D224+'2018'!F183</f>
        <v>35263425</v>
      </c>
    </row>
    <row r="225" spans="1:15" x14ac:dyDescent="0.25">
      <c r="A225" s="530"/>
      <c r="B225" s="394" t="s">
        <v>54</v>
      </c>
      <c r="C225" s="395">
        <f>C226+C227</f>
        <v>30000</v>
      </c>
      <c r="D225" s="395">
        <f t="shared" ref="D225" si="4">D226+D227</f>
        <v>35625</v>
      </c>
      <c r="E225" s="395">
        <f>E226+E227</f>
        <v>130000</v>
      </c>
      <c r="F225" s="395">
        <f t="shared" ref="F225" si="5">F226+F227</f>
        <v>35308635</v>
      </c>
    </row>
    <row r="226" spans="1:15" x14ac:dyDescent="0.25">
      <c r="A226" s="530"/>
      <c r="B226" s="387" t="s">
        <v>13</v>
      </c>
      <c r="C226" s="389">
        <f>C220</f>
        <v>30000</v>
      </c>
      <c r="D226" s="389">
        <f>D220</f>
        <v>30000</v>
      </c>
      <c r="E226" s="389">
        <f>E220</f>
        <v>30000</v>
      </c>
      <c r="F226" s="389">
        <f>F220</f>
        <v>30000</v>
      </c>
    </row>
    <row r="227" spans="1:15" s="155" customFormat="1" x14ac:dyDescent="0.25">
      <c r="A227" s="530"/>
      <c r="B227" s="387" t="s">
        <v>19</v>
      </c>
      <c r="C227" s="389">
        <f>C222+C224</f>
        <v>0</v>
      </c>
      <c r="D227" s="389">
        <f>D222+D224</f>
        <v>5625</v>
      </c>
      <c r="E227" s="389">
        <f>E222+E224</f>
        <v>100000</v>
      </c>
      <c r="F227" s="389">
        <f>F222+F224</f>
        <v>35278635</v>
      </c>
    </row>
    <row r="228" spans="1:15" s="155" customFormat="1" x14ac:dyDescent="0.25">
      <c r="A228" s="663" t="s">
        <v>360</v>
      </c>
      <c r="B228" s="664"/>
      <c r="C228" s="664"/>
      <c r="D228" s="664"/>
      <c r="E228" s="664"/>
      <c r="F228" s="664"/>
    </row>
    <row r="229" spans="1:15" s="155" customFormat="1" ht="34.5" customHeight="1" x14ac:dyDescent="0.25">
      <c r="A229" s="530">
        <v>51</v>
      </c>
      <c r="B229" s="384" t="s">
        <v>586</v>
      </c>
      <c r="C229" s="385">
        <f>C230</f>
        <v>3000</v>
      </c>
      <c r="D229" s="385">
        <f>D230</f>
        <v>3000</v>
      </c>
      <c r="E229" s="385">
        <f>E230</f>
        <v>6000</v>
      </c>
      <c r="F229" s="385">
        <f>F230</f>
        <v>6000</v>
      </c>
    </row>
    <row r="230" spans="1:15" s="155" customFormat="1" x14ac:dyDescent="0.25">
      <c r="A230" s="530"/>
      <c r="B230" s="387" t="s">
        <v>13</v>
      </c>
      <c r="C230" s="389">
        <v>3000</v>
      </c>
      <c r="D230" s="389">
        <v>3000</v>
      </c>
      <c r="E230" s="389">
        <f>C230+'2016'!E148</f>
        <v>6000</v>
      </c>
      <c r="F230" s="389">
        <f>C230+'2016'!E148</f>
        <v>6000</v>
      </c>
    </row>
    <row r="231" spans="1:15" s="155" customFormat="1" ht="60" x14ac:dyDescent="0.25">
      <c r="A231" s="530">
        <v>52</v>
      </c>
      <c r="B231" s="384" t="s">
        <v>588</v>
      </c>
      <c r="C231" s="390"/>
      <c r="D231" s="390"/>
      <c r="E231" s="385">
        <f>E232</f>
        <v>2000</v>
      </c>
      <c r="F231" s="385">
        <f>F232</f>
        <v>2000</v>
      </c>
    </row>
    <row r="232" spans="1:15" s="155" customFormat="1" x14ac:dyDescent="0.25">
      <c r="A232" s="530"/>
      <c r="B232" s="387" t="s">
        <v>13</v>
      </c>
      <c r="C232" s="390"/>
      <c r="D232" s="390"/>
      <c r="E232" s="389">
        <f>'2016'!E150</f>
        <v>2000</v>
      </c>
      <c r="F232" s="389">
        <f>'2016'!E150</f>
        <v>2000</v>
      </c>
    </row>
    <row r="233" spans="1:15" s="155" customFormat="1" x14ac:dyDescent="0.25">
      <c r="A233" s="532"/>
      <c r="B233" s="394" t="s">
        <v>54</v>
      </c>
      <c r="C233" s="395">
        <f>C234</f>
        <v>3000</v>
      </c>
      <c r="D233" s="395">
        <f>D234</f>
        <v>3000</v>
      </c>
      <c r="E233" s="395">
        <f>E234</f>
        <v>8000</v>
      </c>
      <c r="F233" s="395">
        <f>F234</f>
        <v>8000</v>
      </c>
      <c r="G233" s="447"/>
    </row>
    <row r="234" spans="1:15" s="155" customFormat="1" x14ac:dyDescent="0.25">
      <c r="A234" s="532"/>
      <c r="B234" s="387" t="s">
        <v>13</v>
      </c>
      <c r="C234" s="389">
        <f>C230+C232</f>
        <v>3000</v>
      </c>
      <c r="D234" s="389">
        <f>D230+D232</f>
        <v>3000</v>
      </c>
      <c r="E234" s="389">
        <f>E230+E232</f>
        <v>8000</v>
      </c>
      <c r="F234" s="389">
        <f>F230+F232</f>
        <v>8000</v>
      </c>
      <c r="G234" s="447"/>
    </row>
    <row r="235" spans="1:15" s="155" customFormat="1" ht="15" customHeight="1" x14ac:dyDescent="0.25">
      <c r="A235" s="663" t="s">
        <v>534</v>
      </c>
      <c r="B235" s="664"/>
      <c r="C235" s="664"/>
      <c r="D235" s="664"/>
      <c r="E235" s="664"/>
      <c r="F235" s="664"/>
    </row>
    <row r="236" spans="1:15" s="473" customFormat="1" ht="93" customHeight="1" x14ac:dyDescent="0.25">
      <c r="A236" s="495">
        <v>53</v>
      </c>
      <c r="B236" s="434" t="s">
        <v>590</v>
      </c>
      <c r="C236" s="496">
        <f>C237</f>
        <v>50000</v>
      </c>
      <c r="D236" s="496">
        <f>D237</f>
        <v>49997.58</v>
      </c>
      <c r="E236" s="496">
        <f>E237</f>
        <v>8050000</v>
      </c>
      <c r="F236" s="496">
        <f>F237</f>
        <v>617599.97</v>
      </c>
      <c r="G236" s="497"/>
      <c r="H236" s="497"/>
      <c r="I236" s="497"/>
      <c r="J236" s="497"/>
      <c r="K236" s="497"/>
      <c r="L236" s="497"/>
      <c r="M236" s="497"/>
      <c r="N236" s="497"/>
      <c r="O236" s="497"/>
    </row>
    <row r="237" spans="1:15" s="155" customFormat="1" ht="18.75" customHeight="1" x14ac:dyDescent="0.25">
      <c r="A237" s="530"/>
      <c r="B237" s="387" t="s">
        <v>684</v>
      </c>
      <c r="C237" s="390">
        <v>50000</v>
      </c>
      <c r="D237" s="528">
        <v>49997.58</v>
      </c>
      <c r="E237" s="389">
        <f>C237+'2017'!E170</f>
        <v>8050000</v>
      </c>
      <c r="F237" s="389">
        <f>D237+567602.39</f>
        <v>617599.97</v>
      </c>
    </row>
    <row r="238" spans="1:15" s="155" customFormat="1" x14ac:dyDescent="0.25">
      <c r="A238" s="530"/>
      <c r="B238" s="394" t="s">
        <v>54</v>
      </c>
      <c r="C238" s="395">
        <f>C239</f>
        <v>50000</v>
      </c>
      <c r="D238" s="395">
        <f>D239</f>
        <v>49997.58</v>
      </c>
      <c r="E238" s="395">
        <f>E239</f>
        <v>8050000</v>
      </c>
      <c r="F238" s="395">
        <f>F239</f>
        <v>617599.97</v>
      </c>
    </row>
    <row r="239" spans="1:15" s="155" customFormat="1" x14ac:dyDescent="0.25">
      <c r="A239" s="530"/>
      <c r="B239" s="387" t="s">
        <v>684</v>
      </c>
      <c r="C239" s="389">
        <f>C237</f>
        <v>50000</v>
      </c>
      <c r="D239" s="389">
        <f>D237</f>
        <v>49997.58</v>
      </c>
      <c r="E239" s="389">
        <f>E237</f>
        <v>8050000</v>
      </c>
      <c r="F239" s="389">
        <f>F237</f>
        <v>617599.97</v>
      </c>
    </row>
    <row r="240" spans="1:15" x14ac:dyDescent="0.25">
      <c r="A240" s="530"/>
      <c r="B240" s="394" t="s">
        <v>73</v>
      </c>
      <c r="C240" s="395">
        <f>C241+C242+C243</f>
        <v>175434</v>
      </c>
      <c r="D240" s="395">
        <f>D241+D242+D243</f>
        <v>267066.58</v>
      </c>
      <c r="E240" s="395">
        <f>E241+E242+E243</f>
        <v>9857553.8000000007</v>
      </c>
      <c r="F240" s="395">
        <f>F241+F242+F243</f>
        <v>37679359.859999999</v>
      </c>
    </row>
    <row r="241" spans="1:6" x14ac:dyDescent="0.25">
      <c r="A241" s="530"/>
      <c r="B241" s="387" t="s">
        <v>13</v>
      </c>
      <c r="C241" s="389">
        <f>C178+C187+C212+C217+C226+C234</f>
        <v>85234</v>
      </c>
      <c r="D241" s="389">
        <f>D178+D187+D212+D217+D226+D234</f>
        <v>85234</v>
      </c>
      <c r="E241" s="389">
        <f>E178+E187+E212+E217+E226+E234</f>
        <v>247014.8</v>
      </c>
      <c r="F241" s="389">
        <f>F178+F187+F212+F217+F226+F234</f>
        <v>247014.8</v>
      </c>
    </row>
    <row r="242" spans="1:6" x14ac:dyDescent="0.25">
      <c r="A242" s="530"/>
      <c r="B242" s="387" t="s">
        <v>22</v>
      </c>
      <c r="C242" s="389">
        <f>C198+C237</f>
        <v>90200</v>
      </c>
      <c r="D242" s="389">
        <f>D198+D237</f>
        <v>89767.58</v>
      </c>
      <c r="E242" s="389">
        <f>E198+E237</f>
        <v>9510539</v>
      </c>
      <c r="F242" s="389">
        <f>F198+F237</f>
        <v>2067270.06</v>
      </c>
    </row>
    <row r="243" spans="1:6" x14ac:dyDescent="0.25">
      <c r="A243" s="530"/>
      <c r="B243" s="387" t="s">
        <v>53</v>
      </c>
      <c r="C243" s="389">
        <f>C188++C207+C227</f>
        <v>0</v>
      </c>
      <c r="D243" s="389">
        <f>D188++D207+D227</f>
        <v>92065</v>
      </c>
      <c r="E243" s="389">
        <f>E188++E207+E227</f>
        <v>100000</v>
      </c>
      <c r="F243" s="389">
        <f>F188++F207+F227</f>
        <v>35365075</v>
      </c>
    </row>
    <row r="244" spans="1:6" ht="9" customHeight="1" x14ac:dyDescent="0.25">
      <c r="A244" s="530"/>
      <c r="B244" s="387"/>
      <c r="C244" s="389"/>
      <c r="D244" s="389"/>
      <c r="E244" s="389"/>
      <c r="F244" s="389"/>
    </row>
    <row r="245" spans="1:6" x14ac:dyDescent="0.25">
      <c r="A245" s="530"/>
      <c r="B245" s="662" t="s">
        <v>306</v>
      </c>
      <c r="C245" s="662"/>
      <c r="D245" s="662"/>
      <c r="E245" s="662"/>
      <c r="F245" s="662"/>
    </row>
    <row r="246" spans="1:6" x14ac:dyDescent="0.25">
      <c r="A246" s="661" t="s">
        <v>145</v>
      </c>
      <c r="B246" s="661"/>
      <c r="C246" s="661"/>
      <c r="D246" s="661"/>
      <c r="E246" s="661"/>
      <c r="F246" s="661"/>
    </row>
    <row r="247" spans="1:6" ht="215.25" customHeight="1" x14ac:dyDescent="0.25">
      <c r="A247" s="530">
        <v>54</v>
      </c>
      <c r="B247" s="384" t="s">
        <v>618</v>
      </c>
      <c r="C247" s="412">
        <f>C248</f>
        <v>39000</v>
      </c>
      <c r="D247" s="412">
        <f>D248</f>
        <v>39000</v>
      </c>
      <c r="E247" s="412">
        <f>E248</f>
        <v>114791</v>
      </c>
      <c r="F247" s="412">
        <f>F248</f>
        <v>114791</v>
      </c>
    </row>
    <row r="248" spans="1:6" s="155" customFormat="1" x14ac:dyDescent="0.25">
      <c r="A248" s="530"/>
      <c r="B248" s="387" t="s">
        <v>13</v>
      </c>
      <c r="C248" s="415">
        <v>39000</v>
      </c>
      <c r="D248" s="415">
        <v>39000</v>
      </c>
      <c r="E248" s="415">
        <f>C248+'2016'!E160+'2017'!E180+'2018'!E192</f>
        <v>114791</v>
      </c>
      <c r="F248" s="415">
        <f>D248+'2016'!E160+'2017'!E180+'2018'!E192</f>
        <v>114791</v>
      </c>
    </row>
    <row r="249" spans="1:6" ht="45" x14ac:dyDescent="0.25">
      <c r="A249" s="530">
        <v>55</v>
      </c>
      <c r="B249" s="384" t="s">
        <v>146</v>
      </c>
      <c r="C249" s="412">
        <f>C250</f>
        <v>4971</v>
      </c>
      <c r="D249" s="412">
        <f>D250</f>
        <v>4971</v>
      </c>
      <c r="E249" s="412">
        <f>E250</f>
        <v>23971</v>
      </c>
      <c r="F249" s="412">
        <f>F250</f>
        <v>23971</v>
      </c>
    </row>
    <row r="250" spans="1:6" s="155" customFormat="1" x14ac:dyDescent="0.25">
      <c r="A250" s="530"/>
      <c r="B250" s="387" t="s">
        <v>13</v>
      </c>
      <c r="C250" s="415">
        <v>4971</v>
      </c>
      <c r="D250" s="415">
        <v>4971</v>
      </c>
      <c r="E250" s="415">
        <f>C250+'2016'!E162+'2017'!E182+'2018'!E193</f>
        <v>23971</v>
      </c>
      <c r="F250" s="415">
        <f>D250+'2016'!E162+'2017'!E182+'2018'!E194</f>
        <v>23971</v>
      </c>
    </row>
    <row r="251" spans="1:6" ht="90" x14ac:dyDescent="0.25">
      <c r="A251" s="530">
        <v>56</v>
      </c>
      <c r="B251" s="384" t="s">
        <v>462</v>
      </c>
      <c r="C251" s="412"/>
      <c r="D251" s="412"/>
      <c r="E251" s="412">
        <f>E252</f>
        <v>23000</v>
      </c>
      <c r="F251" s="412">
        <f>F252</f>
        <v>23000</v>
      </c>
    </row>
    <row r="252" spans="1:6" s="155" customFormat="1" x14ac:dyDescent="0.25">
      <c r="A252" s="530"/>
      <c r="B252" s="387" t="s">
        <v>13</v>
      </c>
      <c r="C252" s="415"/>
      <c r="D252" s="415"/>
      <c r="E252" s="415">
        <f>'2016'!E164+'2018'!E196</f>
        <v>23000</v>
      </c>
      <c r="F252" s="415">
        <f>D252+'2016'!E164+'2018'!E196</f>
        <v>23000</v>
      </c>
    </row>
    <row r="253" spans="1:6" s="155" customFormat="1" ht="60" x14ac:dyDescent="0.25">
      <c r="A253" s="530">
        <v>57</v>
      </c>
      <c r="B253" s="384" t="s">
        <v>371</v>
      </c>
      <c r="C253" s="415"/>
      <c r="D253" s="415"/>
      <c r="E253" s="412">
        <f>E254</f>
        <v>30000</v>
      </c>
      <c r="F253" s="412">
        <f>F254</f>
        <v>30000</v>
      </c>
    </row>
    <row r="254" spans="1:6" s="155" customFormat="1" x14ac:dyDescent="0.25">
      <c r="A254" s="530"/>
      <c r="B254" s="387" t="s">
        <v>13</v>
      </c>
      <c r="C254" s="415"/>
      <c r="D254" s="415"/>
      <c r="E254" s="415">
        <f>'2016'!E166</f>
        <v>30000</v>
      </c>
      <c r="F254" s="415">
        <f>'2016'!E166</f>
        <v>30000</v>
      </c>
    </row>
    <row r="255" spans="1:6" s="155" customFormat="1" ht="45" x14ac:dyDescent="0.25">
      <c r="A255" s="530">
        <v>58</v>
      </c>
      <c r="B255" s="384" t="s">
        <v>147</v>
      </c>
      <c r="C255" s="415"/>
      <c r="D255" s="415"/>
      <c r="E255" s="412">
        <f>E256</f>
        <v>49530</v>
      </c>
      <c r="F255" s="412">
        <f>F256</f>
        <v>49530</v>
      </c>
    </row>
    <row r="256" spans="1:6" s="155" customFormat="1" x14ac:dyDescent="0.25">
      <c r="A256" s="530"/>
      <c r="B256" s="387" t="s">
        <v>13</v>
      </c>
      <c r="C256" s="415"/>
      <c r="D256" s="415"/>
      <c r="E256" s="415">
        <f>'2016'!E168+'2017'!E184</f>
        <v>49530</v>
      </c>
      <c r="F256" s="415">
        <f>'2016'!E168+'2017'!E184</f>
        <v>49530</v>
      </c>
    </row>
    <row r="257" spans="1:6" ht="107.25" customHeight="1" x14ac:dyDescent="0.25">
      <c r="A257" s="495">
        <v>59</v>
      </c>
      <c r="B257" s="434" t="s">
        <v>148</v>
      </c>
      <c r="C257" s="515">
        <f>C258</f>
        <v>25000</v>
      </c>
      <c r="D257" s="515">
        <f>D258</f>
        <v>25000</v>
      </c>
      <c r="E257" s="515">
        <f>E258</f>
        <v>114296</v>
      </c>
      <c r="F257" s="515">
        <f>F258</f>
        <v>112318</v>
      </c>
    </row>
    <row r="258" spans="1:6" s="155" customFormat="1" x14ac:dyDescent="0.25">
      <c r="A258" s="530"/>
      <c r="B258" s="387" t="s">
        <v>13</v>
      </c>
      <c r="C258" s="415">
        <v>25000</v>
      </c>
      <c r="D258" s="415">
        <v>25000</v>
      </c>
      <c r="E258" s="415">
        <f>C258+'2016'!E170+'2017'!E186+'2018'!E198</f>
        <v>114296</v>
      </c>
      <c r="F258" s="415">
        <f>D258+'2018'!E198+'2017'!E186+24318</f>
        <v>112318</v>
      </c>
    </row>
    <row r="259" spans="1:6" ht="105" x14ac:dyDescent="0.25">
      <c r="A259" s="530">
        <v>60</v>
      </c>
      <c r="B259" s="384" t="s">
        <v>150</v>
      </c>
      <c r="C259" s="412"/>
      <c r="D259" s="412"/>
      <c r="E259" s="412">
        <f>E260</f>
        <v>85000</v>
      </c>
      <c r="F259" s="412">
        <f>F260</f>
        <v>85000</v>
      </c>
    </row>
    <row r="260" spans="1:6" s="155" customFormat="1" x14ac:dyDescent="0.25">
      <c r="A260" s="530"/>
      <c r="B260" s="387" t="s">
        <v>13</v>
      </c>
      <c r="C260" s="415"/>
      <c r="D260" s="415"/>
      <c r="E260" s="535">
        <f>'2016'!E172+'2017'!E188+'2018'!E200</f>
        <v>85000</v>
      </c>
      <c r="F260" s="535">
        <f>'2017'!E188+'2018'!E200+5000</f>
        <v>85000</v>
      </c>
    </row>
    <row r="261" spans="1:6" ht="135" x14ac:dyDescent="0.25">
      <c r="A261" s="530">
        <v>61</v>
      </c>
      <c r="B261" s="384" t="s">
        <v>151</v>
      </c>
      <c r="C261" s="412">
        <f>C262</f>
        <v>30000</v>
      </c>
      <c r="D261" s="412">
        <f>D262</f>
        <v>30000</v>
      </c>
      <c r="E261" s="412">
        <f>E262</f>
        <v>115040</v>
      </c>
      <c r="F261" s="412">
        <f>F262</f>
        <v>123196</v>
      </c>
    </row>
    <row r="262" spans="1:6" s="155" customFormat="1" x14ac:dyDescent="0.25">
      <c r="A262" s="530"/>
      <c r="B262" s="387" t="s">
        <v>13</v>
      </c>
      <c r="C262" s="415">
        <v>30000</v>
      </c>
      <c r="D262" s="415">
        <v>30000</v>
      </c>
      <c r="E262" s="415">
        <f>C262+'2016'!E174+'2017'!E190+'2018'!E202</f>
        <v>115040</v>
      </c>
      <c r="F262" s="415">
        <f>D262+'2018'!E202+'2017'!E190+40156</f>
        <v>123196</v>
      </c>
    </row>
    <row r="263" spans="1:6" ht="105" x14ac:dyDescent="0.25">
      <c r="A263" s="530">
        <v>62</v>
      </c>
      <c r="B263" s="384" t="s">
        <v>152</v>
      </c>
      <c r="C263" s="412">
        <f t="shared" ref="C263:D263" si="6">C264</f>
        <v>20000</v>
      </c>
      <c r="D263" s="412">
        <f t="shared" si="6"/>
        <v>20000</v>
      </c>
      <c r="E263" s="412">
        <f t="shared" ref="E263:F265" si="7">E264</f>
        <v>110137.1</v>
      </c>
      <c r="F263" s="412">
        <f t="shared" si="7"/>
        <v>101598.9</v>
      </c>
    </row>
    <row r="264" spans="1:6" s="155" customFormat="1" x14ac:dyDescent="0.25">
      <c r="A264" s="530"/>
      <c r="B264" s="387" t="s">
        <v>13</v>
      </c>
      <c r="C264" s="415">
        <v>20000</v>
      </c>
      <c r="D264" s="415">
        <v>20000</v>
      </c>
      <c r="E264" s="415">
        <f>C264+'2016'!E176+'2017'!E192+'2018'!E204</f>
        <v>110137.1</v>
      </c>
      <c r="F264" s="415">
        <f>D264+'2018'!E204+'2017'!E192+39450.9</f>
        <v>101598.9</v>
      </c>
    </row>
    <row r="265" spans="1:6" ht="75" x14ac:dyDescent="0.25">
      <c r="A265" s="530">
        <v>63</v>
      </c>
      <c r="B265" s="384" t="s">
        <v>153</v>
      </c>
      <c r="C265" s="412"/>
      <c r="D265" s="412"/>
      <c r="E265" s="412">
        <f t="shared" si="7"/>
        <v>13000</v>
      </c>
      <c r="F265" s="412">
        <f t="shared" si="7"/>
        <v>12495.1</v>
      </c>
    </row>
    <row r="266" spans="1:6" s="155" customFormat="1" x14ac:dyDescent="0.25">
      <c r="A266" s="530"/>
      <c r="B266" s="387" t="s">
        <v>13</v>
      </c>
      <c r="C266" s="415"/>
      <c r="D266" s="415"/>
      <c r="E266" s="415">
        <f>'2019'!E269+'2016'!E178+'2017'!E194+'2018'!E206</f>
        <v>13000</v>
      </c>
      <c r="F266" s="415">
        <f>D266+'2018'!E206+'2017'!E194+4495.1</f>
        <v>12495.1</v>
      </c>
    </row>
    <row r="267" spans="1:6" ht="36.75" customHeight="1" x14ac:dyDescent="0.25">
      <c r="A267" s="530">
        <v>64</v>
      </c>
      <c r="B267" s="384" t="s">
        <v>154</v>
      </c>
      <c r="C267" s="412">
        <f>C268</f>
        <v>20000</v>
      </c>
      <c r="D267" s="412">
        <f>D268</f>
        <v>20000</v>
      </c>
      <c r="E267" s="412">
        <f>E268</f>
        <v>833684</v>
      </c>
      <c r="F267" s="412">
        <f>F268</f>
        <v>833684</v>
      </c>
    </row>
    <row r="268" spans="1:6" s="155" customFormat="1" x14ac:dyDescent="0.25">
      <c r="A268" s="530"/>
      <c r="B268" s="387" t="s">
        <v>13</v>
      </c>
      <c r="C268" s="415">
        <f>C270+C271</f>
        <v>20000</v>
      </c>
      <c r="D268" s="415">
        <f>D270+D271</f>
        <v>20000</v>
      </c>
      <c r="E268" s="415">
        <f>E270+E271</f>
        <v>833684</v>
      </c>
      <c r="F268" s="415">
        <f>F270+F271</f>
        <v>833684</v>
      </c>
    </row>
    <row r="269" spans="1:6" x14ac:dyDescent="0.25">
      <c r="A269" s="530"/>
      <c r="B269" s="384" t="s">
        <v>155</v>
      </c>
      <c r="C269" s="412"/>
      <c r="D269" s="412"/>
      <c r="E269" s="414"/>
      <c r="F269" s="414"/>
    </row>
    <row r="270" spans="1:6" ht="45" customHeight="1" x14ac:dyDescent="0.25">
      <c r="A270" s="530"/>
      <c r="B270" s="384" t="s">
        <v>156</v>
      </c>
      <c r="C270" s="412">
        <v>20000</v>
      </c>
      <c r="D270" s="412">
        <v>20000</v>
      </c>
      <c r="E270" s="412">
        <f>'2019'!E273+'2016'!E182+'2017'!E198+'2018'!E210</f>
        <v>61184</v>
      </c>
      <c r="F270" s="412">
        <f>D270+'2018'!E210+'2017'!E198+10000</f>
        <v>61184</v>
      </c>
    </row>
    <row r="271" spans="1:6" ht="75" x14ac:dyDescent="0.25">
      <c r="A271" s="530"/>
      <c r="B271" s="384" t="s">
        <v>157</v>
      </c>
      <c r="C271" s="412"/>
      <c r="D271" s="412"/>
      <c r="E271" s="412">
        <f>'2019'!E274+'2016'!E183+'2017'!E199+'2018'!E211</f>
        <v>772500</v>
      </c>
      <c r="F271" s="412">
        <f>D271++'2018'!E211+'2017'!E199+328000</f>
        <v>772500</v>
      </c>
    </row>
    <row r="272" spans="1:6" ht="45" x14ac:dyDescent="0.25">
      <c r="A272" s="530">
        <v>65</v>
      </c>
      <c r="B272" s="384" t="s">
        <v>158</v>
      </c>
      <c r="C272" s="412"/>
      <c r="D272" s="412"/>
      <c r="E272" s="412">
        <f>E273</f>
        <v>91000</v>
      </c>
      <c r="F272" s="412">
        <f>F273</f>
        <v>91000</v>
      </c>
    </row>
    <row r="273" spans="1:6" s="155" customFormat="1" x14ac:dyDescent="0.25">
      <c r="A273" s="530"/>
      <c r="B273" s="387" t="s">
        <v>13</v>
      </c>
      <c r="C273" s="415"/>
      <c r="D273" s="415"/>
      <c r="E273" s="415">
        <f>'2019'!E276+'2016'!E185+'2017'!E201+'2018'!E213</f>
        <v>91000</v>
      </c>
      <c r="F273" s="415">
        <f>D273+'2018'!E213+'2017'!E201+25000</f>
        <v>91000</v>
      </c>
    </row>
    <row r="274" spans="1:6" ht="69" customHeight="1" x14ac:dyDescent="0.25">
      <c r="A274" s="530">
        <v>66</v>
      </c>
      <c r="B274" s="384" t="s">
        <v>159</v>
      </c>
      <c r="C274" s="412">
        <f>C275</f>
        <v>110040.2</v>
      </c>
      <c r="D274" s="412">
        <f>D275</f>
        <v>110040.2</v>
      </c>
      <c r="E274" s="412">
        <f>E275</f>
        <v>529589.89999999991</v>
      </c>
      <c r="F274" s="412">
        <f>F275</f>
        <v>515226.29</v>
      </c>
    </row>
    <row r="275" spans="1:6" s="155" customFormat="1" x14ac:dyDescent="0.25">
      <c r="A275" s="530"/>
      <c r="B275" s="387" t="s">
        <v>13</v>
      </c>
      <c r="C275" s="415">
        <v>110040.2</v>
      </c>
      <c r="D275" s="415">
        <v>110040.2</v>
      </c>
      <c r="E275" s="415">
        <f>'2019'!E278+'2016'!E187+'2017'!E203+'2018'!E215</f>
        <v>529589.89999999991</v>
      </c>
      <c r="F275" s="415">
        <f>D275+'2018'!E215+'2017'!E203+126078.29</f>
        <v>515226.29</v>
      </c>
    </row>
    <row r="276" spans="1:6" s="155" customFormat="1" ht="45" x14ac:dyDescent="0.25">
      <c r="A276" s="530">
        <v>67</v>
      </c>
      <c r="B276" s="384" t="s">
        <v>160</v>
      </c>
      <c r="C276" s="415"/>
      <c r="D276" s="415"/>
      <c r="E276" s="412">
        <f>E277</f>
        <v>260000</v>
      </c>
      <c r="F276" s="412">
        <f>F277</f>
        <v>213164.06</v>
      </c>
    </row>
    <row r="277" spans="1:6" s="155" customFormat="1" x14ac:dyDescent="0.25">
      <c r="A277" s="530"/>
      <c r="B277" s="387" t="s">
        <v>13</v>
      </c>
      <c r="C277" s="415"/>
      <c r="D277" s="415"/>
      <c r="E277" s="415">
        <f>C277+'2016'!E189+'2017'!E205</f>
        <v>260000</v>
      </c>
      <c r="F277" s="415">
        <f>D277+'2017'!E205+83164.06</f>
        <v>213164.06</v>
      </c>
    </row>
    <row r="278" spans="1:6" ht="120" x14ac:dyDescent="0.25">
      <c r="A278" s="530">
        <v>68</v>
      </c>
      <c r="B278" s="384" t="s">
        <v>161</v>
      </c>
      <c r="C278" s="412"/>
      <c r="D278" s="412"/>
      <c r="E278" s="412">
        <f>E279</f>
        <v>96850</v>
      </c>
      <c r="F278" s="412">
        <f>F279</f>
        <v>67058</v>
      </c>
    </row>
    <row r="279" spans="1:6" s="155" customFormat="1" x14ac:dyDescent="0.25">
      <c r="A279" s="530"/>
      <c r="B279" s="387" t="s">
        <v>13</v>
      </c>
      <c r="C279" s="415"/>
      <c r="D279" s="415"/>
      <c r="E279" s="415">
        <f>C279+'2016'!E191+'2017'!E207+'2018'!E217</f>
        <v>96850</v>
      </c>
      <c r="F279" s="415">
        <f>D279+'2018'!E217+'2017'!E207+20208</f>
        <v>67058</v>
      </c>
    </row>
    <row r="280" spans="1:6" ht="105" x14ac:dyDescent="0.25">
      <c r="A280" s="530">
        <v>69</v>
      </c>
      <c r="B280" s="384" t="s">
        <v>162</v>
      </c>
      <c r="C280" s="412">
        <f>C281</f>
        <v>3779896.4000000004</v>
      </c>
      <c r="D280" s="412">
        <f>D281</f>
        <v>3779896.4000000004</v>
      </c>
      <c r="E280" s="412">
        <f>E281</f>
        <v>7136264.4000000004</v>
      </c>
      <c r="F280" s="412">
        <f>F281</f>
        <v>7047148.0300000003</v>
      </c>
    </row>
    <row r="281" spans="1:6" s="155" customFormat="1" x14ac:dyDescent="0.25">
      <c r="A281" s="530"/>
      <c r="B281" s="387" t="s">
        <v>13</v>
      </c>
      <c r="C281" s="415">
        <f>C283+C287+C291+C294</f>
        <v>3779896.4000000004</v>
      </c>
      <c r="D281" s="415">
        <f>D283+D287+D291+D294</f>
        <v>3779896.4000000004</v>
      </c>
      <c r="E281" s="415">
        <f>E283+E287+E291+E294</f>
        <v>7136264.4000000004</v>
      </c>
      <c r="F281" s="415">
        <f>F283+F287+F291+F294</f>
        <v>7047148.0300000003</v>
      </c>
    </row>
    <row r="282" spans="1:6" x14ac:dyDescent="0.25">
      <c r="A282" s="530"/>
      <c r="B282" s="384" t="s">
        <v>163</v>
      </c>
      <c r="C282" s="412"/>
      <c r="D282" s="412"/>
      <c r="E282" s="414"/>
      <c r="F282" s="414"/>
    </row>
    <row r="283" spans="1:6" x14ac:dyDescent="0.25">
      <c r="A283" s="530"/>
      <c r="B283" s="384" t="s">
        <v>164</v>
      </c>
      <c r="C283" s="412">
        <f>C285+C286</f>
        <v>500000</v>
      </c>
      <c r="D283" s="412">
        <f>D286</f>
        <v>500000</v>
      </c>
      <c r="E283" s="412">
        <f>E285+E286</f>
        <v>1091000</v>
      </c>
      <c r="F283" s="412">
        <f>F285+F286</f>
        <v>1041500</v>
      </c>
    </row>
    <row r="284" spans="1:6" x14ac:dyDescent="0.25">
      <c r="A284" s="530"/>
      <c r="B284" s="384" t="s">
        <v>155</v>
      </c>
      <c r="C284" s="412"/>
      <c r="D284" s="412"/>
      <c r="E284" s="414"/>
      <c r="F284" s="414"/>
    </row>
    <row r="285" spans="1:6" ht="45" x14ac:dyDescent="0.25">
      <c r="A285" s="530"/>
      <c r="B285" s="384" t="s">
        <v>165</v>
      </c>
      <c r="C285" s="412"/>
      <c r="D285" s="412"/>
      <c r="E285" s="412">
        <f>C285+'2016'!E197+'2017'!E213</f>
        <v>291000</v>
      </c>
      <c r="F285" s="412">
        <f>D285+'2017'!E213+41500</f>
        <v>241500</v>
      </c>
    </row>
    <row r="286" spans="1:6" ht="60" x14ac:dyDescent="0.25">
      <c r="A286" s="530"/>
      <c r="B286" s="384" t="s">
        <v>464</v>
      </c>
      <c r="C286" s="412">
        <v>500000</v>
      </c>
      <c r="D286" s="412">
        <v>500000</v>
      </c>
      <c r="E286" s="412">
        <f>C286+'2018'!E223</f>
        <v>800000</v>
      </c>
      <c r="F286" s="412">
        <f>D286+'2018'!E223</f>
        <v>800000</v>
      </c>
    </row>
    <row r="287" spans="1:6" x14ac:dyDescent="0.25">
      <c r="A287" s="530"/>
      <c r="B287" s="384" t="s">
        <v>166</v>
      </c>
      <c r="C287" s="412">
        <f>C289+C290</f>
        <v>1350339.6</v>
      </c>
      <c r="D287" s="412">
        <f>D289+D290</f>
        <v>1350339.6</v>
      </c>
      <c r="E287" s="412">
        <f>E289+E290</f>
        <v>2659222.6</v>
      </c>
      <c r="F287" s="412">
        <f>F289+F290</f>
        <v>2633921.4500000002</v>
      </c>
    </row>
    <row r="288" spans="1:6" x14ac:dyDescent="0.25">
      <c r="A288" s="530"/>
      <c r="B288" s="384" t="s">
        <v>155</v>
      </c>
      <c r="C288" s="412"/>
      <c r="D288" s="412"/>
      <c r="E288" s="414"/>
      <c r="F288" s="414"/>
    </row>
    <row r="289" spans="1:6" ht="45" x14ac:dyDescent="0.25">
      <c r="A289" s="530"/>
      <c r="B289" s="384" t="s">
        <v>167</v>
      </c>
      <c r="C289" s="412">
        <v>493439.8</v>
      </c>
      <c r="D289" s="412">
        <v>493439.8</v>
      </c>
      <c r="E289" s="412">
        <f>C289+'2016'!E200+'2017'!E216+'2018'!E226</f>
        <v>1023439.8</v>
      </c>
      <c r="F289" s="412">
        <f>D289+'2018'!E226+'2017'!E216+51521.05</f>
        <v>974960.85000000009</v>
      </c>
    </row>
    <row r="290" spans="1:6" ht="60" x14ac:dyDescent="0.25">
      <c r="A290" s="530"/>
      <c r="B290" s="384" t="s">
        <v>465</v>
      </c>
      <c r="C290" s="412">
        <v>856899.8</v>
      </c>
      <c r="D290" s="412">
        <v>856899.8</v>
      </c>
      <c r="E290" s="412">
        <f>250883+365000+856899.8+163000</f>
        <v>1635782.8</v>
      </c>
      <c r="F290" s="412">
        <f>D290+'2018'!E227+'2017'!E217+186177.8</f>
        <v>1658960.6</v>
      </c>
    </row>
    <row r="291" spans="1:6" x14ac:dyDescent="0.25">
      <c r="A291" s="530"/>
      <c r="B291" s="384" t="s">
        <v>169</v>
      </c>
      <c r="C291" s="412">
        <f>C293</f>
        <v>829556.8</v>
      </c>
      <c r="D291" s="412">
        <f>D293</f>
        <v>829556.8</v>
      </c>
      <c r="E291" s="412">
        <f>E293</f>
        <v>1379556.8</v>
      </c>
      <c r="F291" s="412">
        <f>F293</f>
        <v>1365241.58</v>
      </c>
    </row>
    <row r="292" spans="1:6" x14ac:dyDescent="0.25">
      <c r="A292" s="530"/>
      <c r="B292" s="384" t="s">
        <v>155</v>
      </c>
      <c r="C292" s="412"/>
      <c r="D292" s="412"/>
      <c r="E292" s="414"/>
      <c r="F292" s="414"/>
    </row>
    <row r="293" spans="1:6" ht="45" x14ac:dyDescent="0.25">
      <c r="A293" s="530"/>
      <c r="B293" s="384" t="s">
        <v>170</v>
      </c>
      <c r="C293" s="412">
        <v>829556.8</v>
      </c>
      <c r="D293" s="412">
        <v>829556.8</v>
      </c>
      <c r="E293" s="412">
        <f>100000+350000+829556.8+100000</f>
        <v>1379556.8</v>
      </c>
      <c r="F293" s="412">
        <f>D293+'2018'!E230+'2017'!E219+85684.78</f>
        <v>1365241.58</v>
      </c>
    </row>
    <row r="294" spans="1:6" x14ac:dyDescent="0.25">
      <c r="A294" s="530"/>
      <c r="B294" s="384" t="s">
        <v>171</v>
      </c>
      <c r="C294" s="412">
        <f>C296</f>
        <v>1100000</v>
      </c>
      <c r="D294" s="412">
        <f>D296</f>
        <v>1100000</v>
      </c>
      <c r="E294" s="412">
        <f>E296</f>
        <v>2006485</v>
      </c>
      <c r="F294" s="412">
        <f>F296</f>
        <v>2006485</v>
      </c>
    </row>
    <row r="295" spans="1:6" x14ac:dyDescent="0.25">
      <c r="A295" s="530"/>
      <c r="B295" s="384" t="s">
        <v>155</v>
      </c>
      <c r="C295" s="412"/>
      <c r="D295" s="412"/>
      <c r="E295" s="414"/>
      <c r="F295" s="414"/>
    </row>
    <row r="296" spans="1:6" ht="51.75" customHeight="1" x14ac:dyDescent="0.25">
      <c r="A296" s="530"/>
      <c r="B296" s="384" t="s">
        <v>172</v>
      </c>
      <c r="C296" s="412">
        <v>1100000</v>
      </c>
      <c r="D296" s="412">
        <v>1100000</v>
      </c>
      <c r="E296" s="412">
        <f>180000+651485+1100000+75000</f>
        <v>2006485</v>
      </c>
      <c r="F296" s="412">
        <f>D296+'2018'!E233+'2017'!E221+75000</f>
        <v>2006485</v>
      </c>
    </row>
    <row r="297" spans="1:6" ht="105" x14ac:dyDescent="0.25">
      <c r="A297" s="530">
        <v>70</v>
      </c>
      <c r="B297" s="384" t="s">
        <v>466</v>
      </c>
      <c r="C297" s="412"/>
      <c r="D297" s="412"/>
      <c r="E297" s="412">
        <f>E298</f>
        <v>53673.2</v>
      </c>
      <c r="F297" s="412">
        <f>F298</f>
        <v>23673.200000000001</v>
      </c>
    </row>
    <row r="298" spans="1:6" s="155" customFormat="1" x14ac:dyDescent="0.25">
      <c r="A298" s="530"/>
      <c r="B298" s="392" t="s">
        <v>13</v>
      </c>
      <c r="C298" s="415"/>
      <c r="D298" s="415"/>
      <c r="E298" s="415">
        <f>'2016'!E207+'2017'!E223+'2018'!E235</f>
        <v>53673.2</v>
      </c>
      <c r="F298" s="415">
        <f>D298+'2018'!E235+'2017'!E223+'2016'!F206</f>
        <v>23673.200000000001</v>
      </c>
    </row>
    <row r="299" spans="1:6" s="155" customFormat="1" ht="49.5" customHeight="1" x14ac:dyDescent="0.25">
      <c r="A299" s="530">
        <v>71</v>
      </c>
      <c r="B299" s="384" t="s">
        <v>664</v>
      </c>
      <c r="C299" s="415"/>
      <c r="D299" s="415"/>
      <c r="E299" s="515">
        <f>E300</f>
        <v>9000</v>
      </c>
      <c r="F299" s="515">
        <f>F300</f>
        <v>9000</v>
      </c>
    </row>
    <row r="300" spans="1:6" s="155" customFormat="1" x14ac:dyDescent="0.25">
      <c r="A300" s="530"/>
      <c r="B300" s="392" t="s">
        <v>13</v>
      </c>
      <c r="C300" s="415"/>
      <c r="D300" s="415"/>
      <c r="E300" s="415">
        <f>'2016'!E209</f>
        <v>9000</v>
      </c>
      <c r="F300" s="415">
        <f>'2016'!F209</f>
        <v>9000</v>
      </c>
    </row>
    <row r="301" spans="1:6" s="155" customFormat="1" ht="60" x14ac:dyDescent="0.25">
      <c r="A301" s="530">
        <v>72</v>
      </c>
      <c r="B301" s="384" t="s">
        <v>174</v>
      </c>
      <c r="C301" s="415"/>
      <c r="D301" s="415"/>
      <c r="E301" s="412">
        <f>E302</f>
        <v>16000</v>
      </c>
      <c r="F301" s="412">
        <f>F302</f>
        <v>16000</v>
      </c>
    </row>
    <row r="302" spans="1:6" s="155" customFormat="1" x14ac:dyDescent="0.25">
      <c r="A302" s="530"/>
      <c r="B302" s="392" t="s">
        <v>13</v>
      </c>
      <c r="C302" s="415"/>
      <c r="D302" s="415"/>
      <c r="E302" s="415">
        <f>'2016'!E211+'2017'!E225</f>
        <v>16000</v>
      </c>
      <c r="F302" s="415">
        <f>D302+'2017'!E225+10000</f>
        <v>16000</v>
      </c>
    </row>
    <row r="303" spans="1:6" ht="60" x14ac:dyDescent="0.25">
      <c r="A303" s="530">
        <v>73</v>
      </c>
      <c r="B303" s="384" t="s">
        <v>178</v>
      </c>
      <c r="C303" s="412">
        <f>C304</f>
        <v>25000</v>
      </c>
      <c r="D303" s="412">
        <f>D304</f>
        <v>25000</v>
      </c>
      <c r="E303" s="412">
        <f>E304</f>
        <v>63971</v>
      </c>
      <c r="F303" s="412">
        <f>F304</f>
        <v>61818</v>
      </c>
    </row>
    <row r="304" spans="1:6" s="155" customFormat="1" x14ac:dyDescent="0.25">
      <c r="A304" s="530"/>
      <c r="B304" s="387" t="s">
        <v>13</v>
      </c>
      <c r="C304" s="415">
        <v>25000</v>
      </c>
      <c r="D304" s="415">
        <v>25000</v>
      </c>
      <c r="E304" s="415">
        <f>C304+'2016'!E213+'2017'!E227+'2018'!E237</f>
        <v>63971</v>
      </c>
      <c r="F304" s="415">
        <f>D304+'2018'!E237+'2017'!E227+12847</f>
        <v>61818</v>
      </c>
    </row>
    <row r="305" spans="1:6" ht="45" x14ac:dyDescent="0.25">
      <c r="A305" s="530">
        <v>74</v>
      </c>
      <c r="B305" s="384" t="s">
        <v>179</v>
      </c>
      <c r="C305" s="412">
        <f>C306</f>
        <v>5000</v>
      </c>
      <c r="D305" s="412">
        <f>D306</f>
        <v>5000</v>
      </c>
      <c r="E305" s="412">
        <f>E306</f>
        <v>19000</v>
      </c>
      <c r="F305" s="412">
        <f>F306</f>
        <v>19000</v>
      </c>
    </row>
    <row r="306" spans="1:6" s="155" customFormat="1" x14ac:dyDescent="0.25">
      <c r="A306" s="530"/>
      <c r="B306" s="387" t="s">
        <v>13</v>
      </c>
      <c r="C306" s="415">
        <v>5000</v>
      </c>
      <c r="D306" s="415">
        <v>5000</v>
      </c>
      <c r="E306" s="415">
        <f>C306+'2016'!E215+'2017'!E229+'2018'!E239</f>
        <v>19000</v>
      </c>
      <c r="F306" s="415">
        <f>D306+'2018'!E239+'2017'!E229+4000</f>
        <v>19000</v>
      </c>
    </row>
    <row r="307" spans="1:6" s="155" customFormat="1" ht="30" x14ac:dyDescent="0.25">
      <c r="A307" s="530">
        <v>75</v>
      </c>
      <c r="B307" s="384" t="s">
        <v>541</v>
      </c>
      <c r="C307" s="415"/>
      <c r="D307" s="415"/>
      <c r="E307" s="412">
        <f>E308</f>
        <v>10000</v>
      </c>
      <c r="F307" s="412">
        <f>F308</f>
        <v>10000</v>
      </c>
    </row>
    <row r="308" spans="1:6" s="155" customFormat="1" x14ac:dyDescent="0.25">
      <c r="A308" s="530"/>
      <c r="B308" s="387" t="s">
        <v>13</v>
      </c>
      <c r="C308" s="415"/>
      <c r="D308" s="415"/>
      <c r="E308" s="415">
        <f>'2017'!E231</f>
        <v>10000</v>
      </c>
      <c r="F308" s="415">
        <v>10000</v>
      </c>
    </row>
    <row r="309" spans="1:6" ht="94.5" customHeight="1" x14ac:dyDescent="0.25">
      <c r="A309" s="530">
        <v>76</v>
      </c>
      <c r="B309" s="384" t="s">
        <v>467</v>
      </c>
      <c r="C309" s="412"/>
      <c r="D309" s="412"/>
      <c r="E309" s="412">
        <f>E310</f>
        <v>27500</v>
      </c>
      <c r="F309" s="412">
        <f>F310</f>
        <v>28477.200000000001</v>
      </c>
    </row>
    <row r="310" spans="1:6" s="155" customFormat="1" x14ac:dyDescent="0.25">
      <c r="A310" s="530"/>
      <c r="B310" s="387" t="s">
        <v>13</v>
      </c>
      <c r="C310" s="415"/>
      <c r="D310" s="415"/>
      <c r="E310" s="415">
        <f>'2016'!E217+'2017'!E233+'2018'!E241</f>
        <v>27500</v>
      </c>
      <c r="F310" s="415">
        <f>D310+'2018'!E241+'2017'!E233+17477.2</f>
        <v>28477.200000000001</v>
      </c>
    </row>
    <row r="311" spans="1:6" ht="90" x14ac:dyDescent="0.25">
      <c r="A311" s="530">
        <v>77</v>
      </c>
      <c r="B311" s="384" t="s">
        <v>181</v>
      </c>
      <c r="C311" s="412">
        <f>C312</f>
        <v>5000</v>
      </c>
      <c r="D311" s="412">
        <f>D312</f>
        <v>5000</v>
      </c>
      <c r="E311" s="412">
        <f>E312</f>
        <v>22400</v>
      </c>
      <c r="F311" s="412">
        <f>F312</f>
        <v>22400</v>
      </c>
    </row>
    <row r="312" spans="1:6" s="155" customFormat="1" x14ac:dyDescent="0.25">
      <c r="A312" s="530"/>
      <c r="B312" s="387" t="s">
        <v>13</v>
      </c>
      <c r="C312" s="415">
        <v>5000</v>
      </c>
      <c r="D312" s="415">
        <v>5000</v>
      </c>
      <c r="E312" s="415">
        <f>C312+'2016'!E219+'2017'!E235+'2018'!E243</f>
        <v>22400</v>
      </c>
      <c r="F312" s="415">
        <f>D312+'2018'!E243+'2017'!E235+10000</f>
        <v>22400</v>
      </c>
    </row>
    <row r="313" spans="1:6" ht="75" x14ac:dyDescent="0.25">
      <c r="A313" s="530">
        <v>78</v>
      </c>
      <c r="B313" s="384" t="s">
        <v>182</v>
      </c>
      <c r="C313" s="412">
        <f>C314</f>
        <v>200000</v>
      </c>
      <c r="D313" s="412">
        <f>D314</f>
        <v>200000</v>
      </c>
      <c r="E313" s="412">
        <f>E314</f>
        <v>374812</v>
      </c>
      <c r="F313" s="412">
        <f>F314</f>
        <v>364812</v>
      </c>
    </row>
    <row r="314" spans="1:6" s="155" customFormat="1" x14ac:dyDescent="0.25">
      <c r="A314" s="530"/>
      <c r="B314" s="387" t="s">
        <v>13</v>
      </c>
      <c r="C314" s="415">
        <v>200000</v>
      </c>
      <c r="D314" s="415">
        <v>200000</v>
      </c>
      <c r="E314" s="415">
        <f>C314+'2016'!E221+'2017'!E237+'2018'!E245</f>
        <v>374812</v>
      </c>
      <c r="F314" s="415">
        <f>D314+'2018'!E245+'2017'!E237+30000</f>
        <v>364812</v>
      </c>
    </row>
    <row r="315" spans="1:6" ht="111.75" customHeight="1" x14ac:dyDescent="0.25">
      <c r="A315" s="530">
        <v>79</v>
      </c>
      <c r="B315" s="384" t="s">
        <v>183</v>
      </c>
      <c r="C315" s="412">
        <f>C316</f>
        <v>50000</v>
      </c>
      <c r="D315" s="412">
        <f>D316</f>
        <v>50000</v>
      </c>
      <c r="E315" s="412">
        <f>E316</f>
        <v>149068</v>
      </c>
      <c r="F315" s="412">
        <f>F316</f>
        <v>149068</v>
      </c>
    </row>
    <row r="316" spans="1:6" s="155" customFormat="1" x14ac:dyDescent="0.25">
      <c r="A316" s="530"/>
      <c r="B316" s="387" t="s">
        <v>13</v>
      </c>
      <c r="C316" s="415">
        <v>50000</v>
      </c>
      <c r="D316" s="415">
        <v>50000</v>
      </c>
      <c r="E316" s="415">
        <f>C316+'2016'!E223+'2017'!E239+'2018'!E247</f>
        <v>149068</v>
      </c>
      <c r="F316" s="415">
        <f>D316+'2018'!E247+'2017'!E239+35000</f>
        <v>149068</v>
      </c>
    </row>
    <row r="317" spans="1:6" ht="30" x14ac:dyDescent="0.25">
      <c r="A317" s="495">
        <v>80</v>
      </c>
      <c r="B317" s="434" t="s">
        <v>468</v>
      </c>
      <c r="C317" s="515">
        <f>C318</f>
        <v>98000.4</v>
      </c>
      <c r="D317" s="515">
        <f>D318</f>
        <v>98000.4</v>
      </c>
      <c r="E317" s="515">
        <f>E318</f>
        <v>4922778.2</v>
      </c>
      <c r="F317" s="515">
        <f>F318</f>
        <v>5117754.6900000004</v>
      </c>
    </row>
    <row r="318" spans="1:6" s="155" customFormat="1" x14ac:dyDescent="0.25">
      <c r="A318" s="530"/>
      <c r="B318" s="387" t="s">
        <v>13</v>
      </c>
      <c r="C318" s="415">
        <f>C320</f>
        <v>98000.4</v>
      </c>
      <c r="D318" s="415">
        <f>D320</f>
        <v>98000.4</v>
      </c>
      <c r="E318" s="415">
        <f>C318+'2016'!E225+'2017'!E241+'2018'!E249</f>
        <v>4922778.2</v>
      </c>
      <c r="F318" s="415">
        <f>D318+'2018'!E249+1981456.05+1722641.24</f>
        <v>5117754.6900000004</v>
      </c>
    </row>
    <row r="319" spans="1:6" s="155" customFormat="1" x14ac:dyDescent="0.25">
      <c r="A319" s="530"/>
      <c r="B319" s="384" t="s">
        <v>163</v>
      </c>
      <c r="C319" s="415"/>
      <c r="D319" s="415"/>
      <c r="E319" s="415"/>
      <c r="F319" s="415"/>
    </row>
    <row r="320" spans="1:6" s="155" customFormat="1" ht="75" x14ac:dyDescent="0.25">
      <c r="A320" s="530"/>
      <c r="B320" s="384" t="s">
        <v>665</v>
      </c>
      <c r="C320" s="412">
        <v>98000.4</v>
      </c>
      <c r="D320" s="412">
        <v>98000.4</v>
      </c>
      <c r="E320" s="412"/>
      <c r="F320" s="412"/>
    </row>
    <row r="321" spans="1:7" s="155" customFormat="1" ht="30" x14ac:dyDescent="0.25">
      <c r="A321" s="495">
        <v>81</v>
      </c>
      <c r="B321" s="434" t="s">
        <v>633</v>
      </c>
      <c r="C321" s="515"/>
      <c r="D321" s="535"/>
      <c r="E321" s="515">
        <f>E322</f>
        <v>5000</v>
      </c>
      <c r="F321" s="515">
        <f>F322</f>
        <v>5000</v>
      </c>
    </row>
    <row r="322" spans="1:7" s="155" customFormat="1" x14ac:dyDescent="0.25">
      <c r="A322" s="530"/>
      <c r="B322" s="387" t="s">
        <v>13</v>
      </c>
      <c r="C322" s="412"/>
      <c r="D322" s="415"/>
      <c r="E322" s="415">
        <f>'2016'!E227</f>
        <v>5000</v>
      </c>
      <c r="F322" s="415">
        <v>5000</v>
      </c>
    </row>
    <row r="323" spans="1:7" ht="45" x14ac:dyDescent="0.25">
      <c r="A323" s="530">
        <v>82</v>
      </c>
      <c r="B323" s="384" t="s">
        <v>185</v>
      </c>
      <c r="C323" s="412">
        <f>C324</f>
        <v>204802</v>
      </c>
      <c r="D323" s="412">
        <f>D324</f>
        <v>204802</v>
      </c>
      <c r="E323" s="412">
        <f>E324</f>
        <v>715461</v>
      </c>
      <c r="F323" s="412">
        <f>F324</f>
        <v>669390.24</v>
      </c>
    </row>
    <row r="324" spans="1:7" s="155" customFormat="1" x14ac:dyDescent="0.25">
      <c r="A324" s="530"/>
      <c r="B324" s="387" t="s">
        <v>13</v>
      </c>
      <c r="C324" s="415">
        <v>204802</v>
      </c>
      <c r="D324" s="415">
        <v>204802</v>
      </c>
      <c r="E324" s="415">
        <f>C324+'2016'!E229+'2017'!E243+'2018'!E261</f>
        <v>715461</v>
      </c>
      <c r="F324" s="415">
        <f>D324+'2018'!E261+152637+119755.24</f>
        <v>669390.24</v>
      </c>
    </row>
    <row r="325" spans="1:7" s="155" customFormat="1" ht="30" x14ac:dyDescent="0.25">
      <c r="A325" s="530">
        <v>83</v>
      </c>
      <c r="B325" s="384" t="s">
        <v>626</v>
      </c>
      <c r="C325" s="415"/>
      <c r="D325" s="415"/>
      <c r="E325" s="417"/>
      <c r="F325" s="417"/>
      <c r="G325" s="540"/>
    </row>
    <row r="326" spans="1:7" s="155" customFormat="1" ht="31.5" x14ac:dyDescent="0.25">
      <c r="A326" s="530"/>
      <c r="B326" s="536" t="s">
        <v>627</v>
      </c>
      <c r="C326" s="415"/>
      <c r="D326" s="415"/>
      <c r="E326" s="412">
        <v>0</v>
      </c>
      <c r="F326" s="412">
        <v>0</v>
      </c>
    </row>
    <row r="327" spans="1:7" s="155" customFormat="1" ht="31.5" x14ac:dyDescent="0.25">
      <c r="A327" s="530"/>
      <c r="B327" s="536" t="s">
        <v>628</v>
      </c>
      <c r="C327" s="415"/>
      <c r="D327" s="415"/>
      <c r="E327" s="412">
        <v>0</v>
      </c>
      <c r="F327" s="412">
        <v>0</v>
      </c>
    </row>
    <row r="328" spans="1:7" s="155" customFormat="1" ht="31.5" x14ac:dyDescent="0.25">
      <c r="A328" s="530"/>
      <c r="B328" s="536" t="s">
        <v>629</v>
      </c>
      <c r="C328" s="415"/>
      <c r="D328" s="415"/>
      <c r="E328" s="412">
        <v>0</v>
      </c>
      <c r="F328" s="412">
        <v>0</v>
      </c>
    </row>
    <row r="329" spans="1:7" ht="75" x14ac:dyDescent="0.25">
      <c r="A329" s="530">
        <v>84</v>
      </c>
      <c r="B329" s="384" t="s">
        <v>187</v>
      </c>
      <c r="C329" s="412"/>
      <c r="D329" s="412"/>
      <c r="E329" s="412">
        <f>E330</f>
        <v>27500</v>
      </c>
      <c r="F329" s="412">
        <f>F330</f>
        <v>27500</v>
      </c>
    </row>
    <row r="330" spans="1:7" s="155" customFormat="1" x14ac:dyDescent="0.25">
      <c r="A330" s="530"/>
      <c r="B330" s="387" t="s">
        <v>22</v>
      </c>
      <c r="C330" s="415"/>
      <c r="D330" s="415"/>
      <c r="E330" s="415">
        <f>'2016'!E232+'2017'!E246+'2018'!E263</f>
        <v>27500</v>
      </c>
      <c r="F330" s="415">
        <v>27500</v>
      </c>
    </row>
    <row r="331" spans="1:7" ht="90" x14ac:dyDescent="0.25">
      <c r="A331" s="530">
        <v>85</v>
      </c>
      <c r="B331" s="384" t="s">
        <v>188</v>
      </c>
      <c r="C331" s="412">
        <f>C332</f>
        <v>6000</v>
      </c>
      <c r="D331" s="412">
        <f>D332</f>
        <v>6000</v>
      </c>
      <c r="E331" s="412">
        <f>E332</f>
        <v>23500</v>
      </c>
      <c r="F331" s="412">
        <f>F332</f>
        <v>23500</v>
      </c>
    </row>
    <row r="332" spans="1:7" s="155" customFormat="1" x14ac:dyDescent="0.25">
      <c r="A332" s="530"/>
      <c r="B332" s="387" t="s">
        <v>22</v>
      </c>
      <c r="C332" s="415">
        <v>6000</v>
      </c>
      <c r="D332" s="415">
        <v>6000</v>
      </c>
      <c r="E332" s="415">
        <f>C332+'2016'!E234+'2017'!E248+'2018'!E265</f>
        <v>23500</v>
      </c>
      <c r="F332" s="415">
        <v>23500</v>
      </c>
    </row>
    <row r="333" spans="1:7" ht="60" x14ac:dyDescent="0.25">
      <c r="A333" s="530">
        <v>86</v>
      </c>
      <c r="B333" s="384" t="s">
        <v>189</v>
      </c>
      <c r="C333" s="412">
        <f>C334</f>
        <v>15000</v>
      </c>
      <c r="D333" s="412">
        <f>D334</f>
        <v>14985</v>
      </c>
      <c r="E333" s="412">
        <f>E334</f>
        <v>40000</v>
      </c>
      <c r="F333" s="412">
        <f>F334</f>
        <v>39978</v>
      </c>
    </row>
    <row r="334" spans="1:7" s="155" customFormat="1" ht="17.25" customHeight="1" x14ac:dyDescent="0.25">
      <c r="A334" s="530"/>
      <c r="B334" s="387" t="s">
        <v>22</v>
      </c>
      <c r="C334" s="415">
        <v>15000</v>
      </c>
      <c r="D334" s="415">
        <v>14985</v>
      </c>
      <c r="E334" s="415">
        <f>C334+'2016'!E236+'2017'!E250+'2018'!E267</f>
        <v>40000</v>
      </c>
      <c r="F334" s="415">
        <v>39978</v>
      </c>
    </row>
    <row r="335" spans="1:7" s="155" customFormat="1" ht="34.5" customHeight="1" x14ac:dyDescent="0.25">
      <c r="A335" s="530">
        <v>87</v>
      </c>
      <c r="B335" s="384" t="s">
        <v>644</v>
      </c>
      <c r="C335" s="415"/>
      <c r="D335" s="415"/>
      <c r="E335" s="415"/>
      <c r="F335" s="415"/>
    </row>
    <row r="336" spans="1:7" ht="154.5" customHeight="1" x14ac:dyDescent="0.25">
      <c r="A336" s="530">
        <v>88</v>
      </c>
      <c r="B336" s="384" t="s">
        <v>190</v>
      </c>
      <c r="C336" s="412">
        <f>C337</f>
        <v>25000</v>
      </c>
      <c r="D336" s="412">
        <f>D337</f>
        <v>25000</v>
      </c>
      <c r="E336" s="412">
        <f>E337</f>
        <v>45000</v>
      </c>
      <c r="F336" s="412">
        <f>F337</f>
        <v>45000</v>
      </c>
    </row>
    <row r="337" spans="1:6" s="155" customFormat="1" x14ac:dyDescent="0.25">
      <c r="A337" s="530"/>
      <c r="B337" s="387" t="s">
        <v>22</v>
      </c>
      <c r="C337" s="415">
        <v>25000</v>
      </c>
      <c r="D337" s="415">
        <v>25000</v>
      </c>
      <c r="E337" s="415">
        <f>C337+'2018'!E269</f>
        <v>45000</v>
      </c>
      <c r="F337" s="415">
        <v>45000</v>
      </c>
    </row>
    <row r="338" spans="1:6" s="155" customFormat="1" ht="19.5" customHeight="1" x14ac:dyDescent="0.25">
      <c r="A338" s="530"/>
      <c r="B338" s="387" t="s">
        <v>139</v>
      </c>
      <c r="C338" s="415"/>
      <c r="D338" s="412"/>
      <c r="E338" s="415">
        <f>'2016'!E239+'2017'!E252</f>
        <v>47000</v>
      </c>
      <c r="F338" s="415">
        <f>'2016'!F239+'2017'!F252</f>
        <v>1048418.7</v>
      </c>
    </row>
    <row r="339" spans="1:6" s="155" customFormat="1" ht="90" x14ac:dyDescent="0.25">
      <c r="A339" s="530">
        <v>89</v>
      </c>
      <c r="B339" s="384" t="s">
        <v>202</v>
      </c>
      <c r="C339" s="412"/>
      <c r="D339" s="412"/>
      <c r="E339" s="412">
        <f>E340</f>
        <v>10000</v>
      </c>
      <c r="F339" s="412">
        <f>F340</f>
        <v>10000</v>
      </c>
    </row>
    <row r="340" spans="1:6" s="155" customFormat="1" x14ac:dyDescent="0.25">
      <c r="A340" s="530"/>
      <c r="B340" s="387" t="s">
        <v>22</v>
      </c>
      <c r="C340" s="415"/>
      <c r="D340" s="412"/>
      <c r="E340" s="415">
        <f>C340+'2017'!E254+'2018'!E271</f>
        <v>10000</v>
      </c>
      <c r="F340" s="415">
        <v>10000</v>
      </c>
    </row>
    <row r="341" spans="1:6" s="155" customFormat="1" ht="60" x14ac:dyDescent="0.25">
      <c r="A341" s="530">
        <v>90</v>
      </c>
      <c r="B341" s="384" t="s">
        <v>191</v>
      </c>
      <c r="C341" s="415"/>
      <c r="D341" s="412"/>
      <c r="E341" s="412">
        <f>E342</f>
        <v>7000</v>
      </c>
      <c r="F341" s="412">
        <f>F342</f>
        <v>7000</v>
      </c>
    </row>
    <row r="342" spans="1:6" s="155" customFormat="1" x14ac:dyDescent="0.25">
      <c r="A342" s="530"/>
      <c r="B342" s="387" t="s">
        <v>22</v>
      </c>
      <c r="C342" s="415"/>
      <c r="D342" s="412"/>
      <c r="E342" s="415">
        <f>'2016'!E241+'2017'!E256</f>
        <v>7000</v>
      </c>
      <c r="F342" s="415">
        <v>7000</v>
      </c>
    </row>
    <row r="343" spans="1:6" ht="90" x14ac:dyDescent="0.25">
      <c r="A343" s="530">
        <v>91</v>
      </c>
      <c r="B343" s="384" t="s">
        <v>192</v>
      </c>
      <c r="C343" s="412"/>
      <c r="D343" s="412"/>
      <c r="E343" s="412">
        <f>E344</f>
        <v>50000</v>
      </c>
      <c r="F343" s="412">
        <f>F344</f>
        <v>49533</v>
      </c>
    </row>
    <row r="344" spans="1:6" s="155" customFormat="1" x14ac:dyDescent="0.25">
      <c r="A344" s="530"/>
      <c r="B344" s="387" t="s">
        <v>22</v>
      </c>
      <c r="C344" s="415"/>
      <c r="D344" s="415"/>
      <c r="E344" s="415">
        <f>'2016'!E243+'2017'!E258+'2018'!E273</f>
        <v>50000</v>
      </c>
      <c r="F344" s="415">
        <f>'2016'!F243+'2017'!F258+'2018'!F273</f>
        <v>49533</v>
      </c>
    </row>
    <row r="345" spans="1:6" s="155" customFormat="1" ht="75" x14ac:dyDescent="0.25">
      <c r="A345" s="530">
        <v>92</v>
      </c>
      <c r="B345" s="384" t="s">
        <v>645</v>
      </c>
      <c r="C345" s="415"/>
      <c r="D345" s="415"/>
      <c r="E345" s="412">
        <f>E346</f>
        <v>15000</v>
      </c>
      <c r="F345" s="412">
        <f>F346</f>
        <v>132000</v>
      </c>
    </row>
    <row r="346" spans="1:6" s="155" customFormat="1" ht="19.5" customHeight="1" x14ac:dyDescent="0.25">
      <c r="A346" s="530"/>
      <c r="B346" s="387" t="s">
        <v>139</v>
      </c>
      <c r="C346" s="415"/>
      <c r="D346" s="415"/>
      <c r="E346" s="415">
        <f>'2016'!E245</f>
        <v>15000</v>
      </c>
      <c r="F346" s="415">
        <f>'2016'!F245</f>
        <v>132000</v>
      </c>
    </row>
    <row r="347" spans="1:6" ht="75" x14ac:dyDescent="0.25">
      <c r="A347" s="530">
        <v>93</v>
      </c>
      <c r="B347" s="384" t="s">
        <v>194</v>
      </c>
      <c r="C347" s="412">
        <f>C348</f>
        <v>12000</v>
      </c>
      <c r="D347" s="412">
        <f>D348</f>
        <v>12000</v>
      </c>
      <c r="E347" s="412">
        <f>E348</f>
        <v>48000</v>
      </c>
      <c r="F347" s="412">
        <f>F348</f>
        <v>47558</v>
      </c>
    </row>
    <row r="348" spans="1:6" s="155" customFormat="1" x14ac:dyDescent="0.25">
      <c r="A348" s="530"/>
      <c r="B348" s="387" t="s">
        <v>22</v>
      </c>
      <c r="C348" s="415">
        <v>12000</v>
      </c>
      <c r="D348" s="415">
        <v>12000</v>
      </c>
      <c r="E348" s="415">
        <f>C348+'2016'!E247+'2017'!E260+'2018'!E275</f>
        <v>48000</v>
      </c>
      <c r="F348" s="415">
        <v>47558</v>
      </c>
    </row>
    <row r="349" spans="1:6" ht="45" x14ac:dyDescent="0.25">
      <c r="A349" s="530">
        <v>94</v>
      </c>
      <c r="B349" s="384" t="s">
        <v>195</v>
      </c>
      <c r="C349" s="412">
        <f>C350</f>
        <v>5000</v>
      </c>
      <c r="D349" s="412">
        <f>D350</f>
        <v>5000</v>
      </c>
      <c r="E349" s="412">
        <f>E350</f>
        <v>20000</v>
      </c>
      <c r="F349" s="412">
        <f>F350</f>
        <v>20000</v>
      </c>
    </row>
    <row r="350" spans="1:6" s="155" customFormat="1" x14ac:dyDescent="0.25">
      <c r="A350" s="530"/>
      <c r="B350" s="387" t="s">
        <v>22</v>
      </c>
      <c r="C350" s="415">
        <v>5000</v>
      </c>
      <c r="D350" s="415">
        <v>5000</v>
      </c>
      <c r="E350" s="415">
        <f>C350+'2016'!E249+'2017'!E262+'2018'!E277</f>
        <v>20000</v>
      </c>
      <c r="F350" s="415">
        <v>20000</v>
      </c>
    </row>
    <row r="351" spans="1:6" ht="80.25" customHeight="1" x14ac:dyDescent="0.25">
      <c r="A351" s="530">
        <v>95</v>
      </c>
      <c r="B351" s="384" t="s">
        <v>693</v>
      </c>
      <c r="C351" s="412">
        <f>C352</f>
        <v>3000</v>
      </c>
      <c r="D351" s="412">
        <f>D352</f>
        <v>3015</v>
      </c>
      <c r="E351" s="412">
        <f>E352</f>
        <v>12000</v>
      </c>
      <c r="F351" s="412">
        <f>F352</f>
        <v>12015</v>
      </c>
    </row>
    <row r="352" spans="1:6" s="155" customFormat="1" x14ac:dyDescent="0.25">
      <c r="A352" s="530"/>
      <c r="B352" s="387" t="s">
        <v>22</v>
      </c>
      <c r="C352" s="415">
        <v>3000</v>
      </c>
      <c r="D352" s="415">
        <v>3015</v>
      </c>
      <c r="E352" s="415">
        <f>C352+'2016'!E251+'2017'!E264+'2018'!E279</f>
        <v>12000</v>
      </c>
      <c r="F352" s="415">
        <v>12015</v>
      </c>
    </row>
    <row r="353" spans="1:7" s="155" customFormat="1" ht="45" x14ac:dyDescent="0.25">
      <c r="A353" s="530">
        <v>96</v>
      </c>
      <c r="B353" s="384" t="s">
        <v>646</v>
      </c>
      <c r="C353" s="415"/>
      <c r="D353" s="415"/>
      <c r="E353" s="415"/>
      <c r="F353" s="415"/>
      <c r="G353" s="540"/>
    </row>
    <row r="354" spans="1:7" ht="75" x14ac:dyDescent="0.25">
      <c r="A354" s="530">
        <v>97</v>
      </c>
      <c r="B354" s="384" t="s">
        <v>187</v>
      </c>
      <c r="C354" s="412">
        <f>C355</f>
        <v>19200</v>
      </c>
      <c r="D354" s="412">
        <f>D355</f>
        <v>19200</v>
      </c>
      <c r="E354" s="412">
        <f>E355</f>
        <v>103630</v>
      </c>
      <c r="F354" s="412">
        <f>F355</f>
        <v>103630</v>
      </c>
    </row>
    <row r="355" spans="1:7" s="155" customFormat="1" x14ac:dyDescent="0.25">
      <c r="A355" s="530"/>
      <c r="B355" s="387" t="s">
        <v>22</v>
      </c>
      <c r="C355" s="415">
        <v>19200</v>
      </c>
      <c r="D355" s="415">
        <v>19200</v>
      </c>
      <c r="E355" s="415">
        <f>C355+'2016'!E253+'2017'!E266+'2018'!E281</f>
        <v>103630</v>
      </c>
      <c r="F355" s="415">
        <v>103630</v>
      </c>
    </row>
    <row r="356" spans="1:7" ht="90" x14ac:dyDescent="0.25">
      <c r="A356" s="530">
        <v>98</v>
      </c>
      <c r="B356" s="384" t="s">
        <v>188</v>
      </c>
      <c r="C356" s="412"/>
      <c r="D356" s="412"/>
      <c r="E356" s="412">
        <f>E357</f>
        <v>25550</v>
      </c>
      <c r="F356" s="412">
        <f>F357</f>
        <v>24700</v>
      </c>
    </row>
    <row r="357" spans="1:7" s="155" customFormat="1" x14ac:dyDescent="0.25">
      <c r="A357" s="530"/>
      <c r="B357" s="387" t="s">
        <v>22</v>
      </c>
      <c r="C357" s="415"/>
      <c r="D357" s="415"/>
      <c r="E357" s="415">
        <f>C357+'2016'!E255+'2017'!E268+'2018'!E283</f>
        <v>25550</v>
      </c>
      <c r="F357" s="415">
        <v>24700</v>
      </c>
    </row>
    <row r="358" spans="1:7" ht="60" x14ac:dyDescent="0.25">
      <c r="A358" s="530">
        <v>99</v>
      </c>
      <c r="B358" s="384" t="s">
        <v>198</v>
      </c>
      <c r="C358" s="412"/>
      <c r="D358" s="412"/>
      <c r="E358" s="412">
        <f>E359</f>
        <v>35900</v>
      </c>
      <c r="F358" s="412">
        <f>F359</f>
        <v>27900</v>
      </c>
    </row>
    <row r="359" spans="1:7" s="155" customFormat="1" x14ac:dyDescent="0.25">
      <c r="A359" s="530"/>
      <c r="B359" s="387" t="s">
        <v>22</v>
      </c>
      <c r="C359" s="415"/>
      <c r="D359" s="415"/>
      <c r="E359" s="415">
        <f>C359+'2016'!E257+'2017'!E270+'2018'!E285</f>
        <v>35900</v>
      </c>
      <c r="F359" s="415">
        <v>27900</v>
      </c>
    </row>
    <row r="360" spans="1:7" ht="60" x14ac:dyDescent="0.25">
      <c r="A360" s="530">
        <v>100</v>
      </c>
      <c r="B360" s="384" t="s">
        <v>199</v>
      </c>
      <c r="C360" s="412">
        <f>C361</f>
        <v>10000</v>
      </c>
      <c r="D360" s="412">
        <f>D361</f>
        <v>9970</v>
      </c>
      <c r="E360" s="412">
        <f>E361</f>
        <v>40000</v>
      </c>
      <c r="F360" s="412">
        <f>F361</f>
        <v>39959.730000000003</v>
      </c>
    </row>
    <row r="361" spans="1:7" s="155" customFormat="1" x14ac:dyDescent="0.25">
      <c r="A361" s="530"/>
      <c r="B361" s="387" t="s">
        <v>22</v>
      </c>
      <c r="C361" s="415">
        <v>10000</v>
      </c>
      <c r="D361" s="415">
        <v>9970</v>
      </c>
      <c r="E361" s="415">
        <f>C361+'2016'!E259+'2017'!E272+'2018'!E287</f>
        <v>40000</v>
      </c>
      <c r="F361" s="415">
        <v>39959.730000000003</v>
      </c>
    </row>
    <row r="362" spans="1:7" s="155" customFormat="1" ht="45" x14ac:dyDescent="0.25">
      <c r="A362" s="530">
        <v>101</v>
      </c>
      <c r="B362" s="384" t="s">
        <v>391</v>
      </c>
      <c r="C362" s="415"/>
      <c r="D362" s="415"/>
      <c r="E362" s="415"/>
      <c r="F362" s="415"/>
    </row>
    <row r="363" spans="1:7" s="155" customFormat="1" x14ac:dyDescent="0.25">
      <c r="A363" s="530"/>
      <c r="B363" s="387" t="s">
        <v>22</v>
      </c>
      <c r="C363" s="415"/>
      <c r="D363" s="415"/>
      <c r="E363" s="415"/>
      <c r="F363" s="415"/>
    </row>
    <row r="364" spans="1:7" ht="105" x14ac:dyDescent="0.25">
      <c r="A364" s="530">
        <v>102</v>
      </c>
      <c r="B364" s="384" t="s">
        <v>200</v>
      </c>
      <c r="C364" s="412">
        <f>C365</f>
        <v>5000</v>
      </c>
      <c r="D364" s="412">
        <f>D365</f>
        <v>3756.54</v>
      </c>
      <c r="E364" s="412">
        <f>E365</f>
        <v>55000</v>
      </c>
      <c r="F364" s="412">
        <f>F365</f>
        <v>42788.74</v>
      </c>
    </row>
    <row r="365" spans="1:7" s="155" customFormat="1" x14ac:dyDescent="0.25">
      <c r="A365" s="530"/>
      <c r="B365" s="387" t="s">
        <v>22</v>
      </c>
      <c r="C365" s="415">
        <v>5000</v>
      </c>
      <c r="D365" s="415">
        <v>3756.54</v>
      </c>
      <c r="E365" s="415">
        <f>C365+'2016'!E262+'2017'!E274+'2018'!E289</f>
        <v>55000</v>
      </c>
      <c r="F365" s="415">
        <v>42788.74</v>
      </c>
    </row>
    <row r="366" spans="1:7" s="155" customFormat="1" ht="60" x14ac:dyDescent="0.25">
      <c r="A366" s="530">
        <v>103</v>
      </c>
      <c r="B366" s="384" t="s">
        <v>191</v>
      </c>
      <c r="C366" s="415"/>
      <c r="D366" s="415"/>
      <c r="E366" s="412">
        <f>E367</f>
        <v>7000</v>
      </c>
      <c r="F366" s="412">
        <f>F367</f>
        <v>6755.7</v>
      </c>
    </row>
    <row r="367" spans="1:7" s="155" customFormat="1" x14ac:dyDescent="0.25">
      <c r="A367" s="530"/>
      <c r="B367" s="387" t="s">
        <v>22</v>
      </c>
      <c r="C367" s="415"/>
      <c r="D367" s="415"/>
      <c r="E367" s="415">
        <f>'2016'!E264+'2017'!E276</f>
        <v>7000</v>
      </c>
      <c r="F367" s="415">
        <v>6755.7</v>
      </c>
    </row>
    <row r="368" spans="1:7" ht="90" x14ac:dyDescent="0.25">
      <c r="A368" s="530">
        <v>104</v>
      </c>
      <c r="B368" s="384" t="s">
        <v>192</v>
      </c>
      <c r="C368" s="412"/>
      <c r="D368" s="412">
        <f>D369</f>
        <v>500</v>
      </c>
      <c r="E368" s="412">
        <f>E369</f>
        <v>50000</v>
      </c>
      <c r="F368" s="412">
        <f>F369</f>
        <v>50485.07</v>
      </c>
    </row>
    <row r="369" spans="1:7" s="155" customFormat="1" x14ac:dyDescent="0.25">
      <c r="A369" s="530"/>
      <c r="B369" s="387" t="s">
        <v>22</v>
      </c>
      <c r="C369" s="415"/>
      <c r="D369" s="415">
        <v>500</v>
      </c>
      <c r="E369" s="415">
        <f>C369+'2016'!E266+'2017'!E278+'2018'!E291</f>
        <v>50000</v>
      </c>
      <c r="F369" s="415">
        <v>50485.07</v>
      </c>
    </row>
    <row r="370" spans="1:7" s="155" customFormat="1" ht="75" x14ac:dyDescent="0.25">
      <c r="A370" s="530">
        <v>105</v>
      </c>
      <c r="B370" s="384" t="s">
        <v>194</v>
      </c>
      <c r="C370" s="415"/>
      <c r="D370" s="415"/>
      <c r="E370" s="412">
        <f>E371</f>
        <v>40000</v>
      </c>
      <c r="F370" s="412">
        <f>F371</f>
        <v>34765</v>
      </c>
    </row>
    <row r="371" spans="1:7" s="155" customFormat="1" x14ac:dyDescent="0.25">
      <c r="A371" s="530"/>
      <c r="B371" s="387" t="s">
        <v>22</v>
      </c>
      <c r="C371" s="415"/>
      <c r="D371" s="415"/>
      <c r="E371" s="415">
        <f>'2016'!E268+'2017'!E280</f>
        <v>40000</v>
      </c>
      <c r="F371" s="415">
        <v>34765</v>
      </c>
    </row>
    <row r="372" spans="1:7" ht="45" x14ac:dyDescent="0.25">
      <c r="A372" s="530">
        <v>106</v>
      </c>
      <c r="B372" s="384" t="s">
        <v>195</v>
      </c>
      <c r="C372" s="412"/>
      <c r="D372" s="412"/>
      <c r="E372" s="412">
        <f>E373</f>
        <v>15000</v>
      </c>
      <c r="F372" s="412">
        <f>F373</f>
        <v>13000</v>
      </c>
    </row>
    <row r="373" spans="1:7" s="155" customFormat="1" x14ac:dyDescent="0.25">
      <c r="A373" s="530"/>
      <c r="B373" s="387" t="s">
        <v>22</v>
      </c>
      <c r="C373" s="415"/>
      <c r="D373" s="415"/>
      <c r="E373" s="415">
        <f>C373+'2016'!E270+'2017'!E282+'2018'!E293</f>
        <v>15000</v>
      </c>
      <c r="F373" s="415">
        <v>13000</v>
      </c>
    </row>
    <row r="374" spans="1:7" s="155" customFormat="1" ht="60" x14ac:dyDescent="0.25">
      <c r="A374" s="530">
        <v>107</v>
      </c>
      <c r="B374" s="384" t="s">
        <v>291</v>
      </c>
      <c r="C374" s="412"/>
      <c r="D374" s="412"/>
      <c r="E374" s="412">
        <f>E375</f>
        <v>12000</v>
      </c>
      <c r="F374" s="412">
        <f>F375</f>
        <v>15000</v>
      </c>
    </row>
    <row r="375" spans="1:7" s="155" customFormat="1" x14ac:dyDescent="0.25">
      <c r="A375" s="530"/>
      <c r="B375" s="387" t="s">
        <v>22</v>
      </c>
      <c r="C375" s="415"/>
      <c r="D375" s="415"/>
      <c r="E375" s="415">
        <f>'2017'!E284+'2018'!E295</f>
        <v>12000</v>
      </c>
      <c r="F375" s="415">
        <v>15000</v>
      </c>
    </row>
    <row r="376" spans="1:7" s="155" customFormat="1" ht="75" x14ac:dyDescent="0.25">
      <c r="A376" s="530">
        <v>108</v>
      </c>
      <c r="B376" s="384" t="s">
        <v>187</v>
      </c>
      <c r="C376" s="412">
        <f>C377</f>
        <v>11910</v>
      </c>
      <c r="D376" s="412">
        <f>D377</f>
        <v>11910</v>
      </c>
      <c r="E376" s="412">
        <f>E377</f>
        <v>15910</v>
      </c>
      <c r="F376" s="412">
        <f>F377</f>
        <v>15910</v>
      </c>
      <c r="G376" s="540"/>
    </row>
    <row r="377" spans="1:7" s="155" customFormat="1" x14ac:dyDescent="0.25">
      <c r="A377" s="530"/>
      <c r="B377" s="387" t="s">
        <v>22</v>
      </c>
      <c r="C377" s="415">
        <v>11910</v>
      </c>
      <c r="D377" s="415">
        <v>11910</v>
      </c>
      <c r="E377" s="415">
        <f>C377+'2016'!E272</f>
        <v>15910</v>
      </c>
      <c r="F377" s="415">
        <v>15910</v>
      </c>
    </row>
    <row r="378" spans="1:7" s="155" customFormat="1" ht="90" x14ac:dyDescent="0.25">
      <c r="A378" s="530">
        <v>109</v>
      </c>
      <c r="B378" s="384" t="s">
        <v>188</v>
      </c>
      <c r="C378" s="412">
        <f>C379</f>
        <v>15170.2</v>
      </c>
      <c r="D378" s="412">
        <f>D379</f>
        <v>15170.2</v>
      </c>
      <c r="E378" s="412">
        <f>E379</f>
        <v>20170.2</v>
      </c>
      <c r="F378" s="412">
        <f>F379</f>
        <v>20170</v>
      </c>
    </row>
    <row r="379" spans="1:7" s="155" customFormat="1" x14ac:dyDescent="0.25">
      <c r="A379" s="530"/>
      <c r="B379" s="387" t="s">
        <v>22</v>
      </c>
      <c r="C379" s="415">
        <v>15170.2</v>
      </c>
      <c r="D379" s="415">
        <v>15170.2</v>
      </c>
      <c r="E379" s="415">
        <f>C379+'2016'!E274</f>
        <v>20170.2</v>
      </c>
      <c r="F379" s="415">
        <v>20170</v>
      </c>
    </row>
    <row r="380" spans="1:7" s="155" customFormat="1" ht="78.75" customHeight="1" x14ac:dyDescent="0.25">
      <c r="A380" s="530">
        <v>110</v>
      </c>
      <c r="B380" s="384" t="s">
        <v>201</v>
      </c>
      <c r="C380" s="412">
        <f>C381</f>
        <v>15000</v>
      </c>
      <c r="D380" s="412">
        <f>D381</f>
        <v>15000</v>
      </c>
      <c r="E380" s="412">
        <f>E381</f>
        <v>18000</v>
      </c>
      <c r="F380" s="412">
        <f>F381</f>
        <v>18000</v>
      </c>
    </row>
    <row r="381" spans="1:7" s="155" customFormat="1" x14ac:dyDescent="0.25">
      <c r="A381" s="530"/>
      <c r="B381" s="387" t="s">
        <v>22</v>
      </c>
      <c r="C381" s="415">
        <v>15000</v>
      </c>
      <c r="D381" s="415">
        <v>15000</v>
      </c>
      <c r="E381" s="415">
        <f>C381+'2016'!E276</f>
        <v>18000</v>
      </c>
      <c r="F381" s="415">
        <v>18000</v>
      </c>
    </row>
    <row r="382" spans="1:7" s="155" customFormat="1" ht="30" x14ac:dyDescent="0.25">
      <c r="A382" s="530">
        <v>111</v>
      </c>
      <c r="B382" s="384" t="s">
        <v>650</v>
      </c>
      <c r="C382" s="415"/>
      <c r="D382" s="415"/>
      <c r="E382" s="415"/>
      <c r="F382" s="415"/>
    </row>
    <row r="383" spans="1:7" ht="90" x14ac:dyDescent="0.25">
      <c r="A383" s="530">
        <v>112</v>
      </c>
      <c r="B383" s="384" t="s">
        <v>202</v>
      </c>
      <c r="C383" s="412"/>
      <c r="D383" s="412"/>
      <c r="E383" s="412">
        <v>3000</v>
      </c>
      <c r="F383" s="412">
        <v>3000</v>
      </c>
    </row>
    <row r="384" spans="1:7" s="155" customFormat="1" x14ac:dyDescent="0.25">
      <c r="A384" s="530"/>
      <c r="B384" s="387" t="s">
        <v>22</v>
      </c>
      <c r="C384" s="415"/>
      <c r="D384" s="415"/>
      <c r="E384" s="415">
        <f>'2018'!E297</f>
        <v>3000</v>
      </c>
      <c r="F384" s="415">
        <v>3000</v>
      </c>
    </row>
    <row r="385" spans="1:7" s="155" customFormat="1" ht="60" x14ac:dyDescent="0.25">
      <c r="A385" s="530">
        <v>113</v>
      </c>
      <c r="B385" s="384" t="s">
        <v>191</v>
      </c>
      <c r="C385" s="415"/>
      <c r="D385" s="415"/>
      <c r="E385" s="412">
        <f>E386</f>
        <v>2000</v>
      </c>
      <c r="F385" s="412">
        <f>F386</f>
        <v>2000</v>
      </c>
    </row>
    <row r="386" spans="1:7" s="155" customFormat="1" x14ac:dyDescent="0.25">
      <c r="A386" s="530"/>
      <c r="B386" s="387" t="s">
        <v>22</v>
      </c>
      <c r="C386" s="415"/>
      <c r="D386" s="415"/>
      <c r="E386" s="415">
        <f>'2016'!E279</f>
        <v>2000</v>
      </c>
      <c r="F386" s="415">
        <v>2000</v>
      </c>
    </row>
    <row r="387" spans="1:7" s="155" customFormat="1" ht="90" x14ac:dyDescent="0.25">
      <c r="A387" s="530">
        <v>114</v>
      </c>
      <c r="B387" s="384" t="s">
        <v>192</v>
      </c>
      <c r="C387" s="412">
        <f>C388</f>
        <v>13500</v>
      </c>
      <c r="D387" s="412">
        <f>D388</f>
        <v>13500</v>
      </c>
      <c r="E387" s="412">
        <f>E388</f>
        <v>33500</v>
      </c>
      <c r="F387" s="412">
        <f>F388</f>
        <v>33500</v>
      </c>
    </row>
    <row r="388" spans="1:7" s="155" customFormat="1" x14ac:dyDescent="0.25">
      <c r="A388" s="530"/>
      <c r="B388" s="387" t="s">
        <v>22</v>
      </c>
      <c r="C388" s="415">
        <v>13500</v>
      </c>
      <c r="D388" s="415">
        <v>13500</v>
      </c>
      <c r="E388" s="415">
        <f>C388+'2016'!E281</f>
        <v>33500</v>
      </c>
      <c r="F388" s="415">
        <v>33500</v>
      </c>
    </row>
    <row r="389" spans="1:7" s="155" customFormat="1" ht="75" x14ac:dyDescent="0.25">
      <c r="A389" s="530">
        <v>115</v>
      </c>
      <c r="B389" s="384" t="s">
        <v>194</v>
      </c>
      <c r="C389" s="412">
        <f>C390</f>
        <v>3000</v>
      </c>
      <c r="D389" s="412">
        <f>D390</f>
        <v>3000</v>
      </c>
      <c r="E389" s="412">
        <f>E390</f>
        <v>23000</v>
      </c>
      <c r="F389" s="412">
        <f>F390</f>
        <v>23000</v>
      </c>
    </row>
    <row r="390" spans="1:7" s="155" customFormat="1" x14ac:dyDescent="0.25">
      <c r="A390" s="530"/>
      <c r="B390" s="387" t="s">
        <v>22</v>
      </c>
      <c r="C390" s="415">
        <v>3000</v>
      </c>
      <c r="D390" s="415">
        <v>3000</v>
      </c>
      <c r="E390" s="415">
        <f>C390+'2016'!E283</f>
        <v>23000</v>
      </c>
      <c r="F390" s="415">
        <v>23000</v>
      </c>
    </row>
    <row r="391" spans="1:7" s="155" customFormat="1" ht="45" x14ac:dyDescent="0.25">
      <c r="A391" s="530">
        <v>116</v>
      </c>
      <c r="B391" s="384" t="s">
        <v>195</v>
      </c>
      <c r="C391" s="415"/>
      <c r="D391" s="415"/>
      <c r="E391" s="412">
        <f>E392</f>
        <v>5000</v>
      </c>
      <c r="F391" s="412">
        <f>F392</f>
        <v>5000</v>
      </c>
    </row>
    <row r="392" spans="1:7" s="155" customFormat="1" x14ac:dyDescent="0.25">
      <c r="A392" s="530"/>
      <c r="B392" s="387" t="s">
        <v>22</v>
      </c>
      <c r="C392" s="415"/>
      <c r="D392" s="415"/>
      <c r="E392" s="415">
        <f>'2016'!E285</f>
        <v>5000</v>
      </c>
      <c r="F392" s="415">
        <v>5000</v>
      </c>
    </row>
    <row r="393" spans="1:7" s="155" customFormat="1" ht="75" x14ac:dyDescent="0.25">
      <c r="A393" s="530">
        <v>117</v>
      </c>
      <c r="B393" s="384" t="s">
        <v>203</v>
      </c>
      <c r="C393" s="415"/>
      <c r="D393" s="415"/>
      <c r="E393" s="412">
        <f>E394</f>
        <v>3000</v>
      </c>
      <c r="F393" s="412">
        <f>F394</f>
        <v>3000</v>
      </c>
    </row>
    <row r="394" spans="1:7" s="155" customFormat="1" x14ac:dyDescent="0.25">
      <c r="A394" s="530"/>
      <c r="B394" s="387" t="s">
        <v>22</v>
      </c>
      <c r="C394" s="415"/>
      <c r="D394" s="415"/>
      <c r="E394" s="415">
        <f>'2016'!E287</f>
        <v>3000</v>
      </c>
      <c r="F394" s="415">
        <v>3000</v>
      </c>
    </row>
    <row r="395" spans="1:7" s="155" customFormat="1" ht="111" customHeight="1" x14ac:dyDescent="0.25">
      <c r="A395" s="530">
        <v>118</v>
      </c>
      <c r="B395" s="384" t="s">
        <v>544</v>
      </c>
      <c r="C395" s="415"/>
      <c r="D395" s="415"/>
      <c r="E395" s="412">
        <f>E396</f>
        <v>130000</v>
      </c>
      <c r="F395" s="412">
        <f>F396</f>
        <v>130000</v>
      </c>
    </row>
    <row r="396" spans="1:7" s="155" customFormat="1" x14ac:dyDescent="0.25">
      <c r="A396" s="530"/>
      <c r="B396" s="387" t="s">
        <v>22</v>
      </c>
      <c r="C396" s="415"/>
      <c r="D396" s="415"/>
      <c r="E396" s="415">
        <f>'2017'!E286</f>
        <v>130000</v>
      </c>
      <c r="F396" s="415">
        <v>130000</v>
      </c>
    </row>
    <row r="397" spans="1:7" s="155" customFormat="1" ht="75" x14ac:dyDescent="0.25">
      <c r="A397" s="530">
        <v>119</v>
      </c>
      <c r="B397" s="384" t="s">
        <v>187</v>
      </c>
      <c r="C397" s="412">
        <f>C398</f>
        <v>32000</v>
      </c>
      <c r="D397" s="412">
        <f>D398</f>
        <v>32000</v>
      </c>
      <c r="E397" s="412">
        <f>E398</f>
        <v>46500</v>
      </c>
      <c r="F397" s="412">
        <f>F398</f>
        <v>32000</v>
      </c>
      <c r="G397" s="540"/>
    </row>
    <row r="398" spans="1:7" s="155" customFormat="1" x14ac:dyDescent="0.25">
      <c r="A398" s="530"/>
      <c r="B398" s="387" t="s">
        <v>22</v>
      </c>
      <c r="C398" s="415">
        <v>32000</v>
      </c>
      <c r="D398" s="415">
        <v>32000</v>
      </c>
      <c r="E398" s="415">
        <f>C398+'2016'!E290</f>
        <v>46500</v>
      </c>
      <c r="F398" s="415">
        <v>32000</v>
      </c>
    </row>
    <row r="399" spans="1:7" ht="90" x14ac:dyDescent="0.25">
      <c r="A399" s="530">
        <v>120</v>
      </c>
      <c r="B399" s="384" t="s">
        <v>188</v>
      </c>
      <c r="C399" s="412"/>
      <c r="D399" s="412"/>
      <c r="E399" s="412">
        <f>E400</f>
        <v>20000</v>
      </c>
      <c r="F399" s="412">
        <f>F400</f>
        <v>15000</v>
      </c>
    </row>
    <row r="400" spans="1:7" s="155" customFormat="1" x14ac:dyDescent="0.25">
      <c r="A400" s="530"/>
      <c r="B400" s="387" t="s">
        <v>22</v>
      </c>
      <c r="C400" s="415"/>
      <c r="D400" s="415"/>
      <c r="E400" s="415">
        <f>'2016'!E292+'2017'!E288+'2018'!E299</f>
        <v>20000</v>
      </c>
      <c r="F400" s="415">
        <v>15000</v>
      </c>
    </row>
    <row r="401" spans="1:6" ht="51" customHeight="1" x14ac:dyDescent="0.25">
      <c r="A401" s="530">
        <v>121</v>
      </c>
      <c r="B401" s="384" t="s">
        <v>205</v>
      </c>
      <c r="C401" s="412">
        <f>C402</f>
        <v>10000</v>
      </c>
      <c r="D401" s="412">
        <f>D402</f>
        <v>10000</v>
      </c>
      <c r="E401" s="412">
        <f>E402</f>
        <v>40000</v>
      </c>
      <c r="F401" s="412">
        <f>F402</f>
        <v>30000</v>
      </c>
    </row>
    <row r="402" spans="1:6" s="155" customFormat="1" x14ac:dyDescent="0.25">
      <c r="A402" s="530"/>
      <c r="B402" s="387" t="s">
        <v>22</v>
      </c>
      <c r="C402" s="415">
        <v>10000</v>
      </c>
      <c r="D402" s="415">
        <v>10000</v>
      </c>
      <c r="E402" s="415">
        <f>C402+'2016'!E294+'2017'!E290+'2018'!E301</f>
        <v>40000</v>
      </c>
      <c r="F402" s="415">
        <v>30000</v>
      </c>
    </row>
    <row r="403" spans="1:6" ht="81" customHeight="1" x14ac:dyDescent="0.25">
      <c r="A403" s="530">
        <v>122</v>
      </c>
      <c r="B403" s="384" t="s">
        <v>201</v>
      </c>
      <c r="C403" s="412">
        <f>C404</f>
        <v>10000</v>
      </c>
      <c r="D403" s="412">
        <f>D404</f>
        <v>9995.2000000000007</v>
      </c>
      <c r="E403" s="412">
        <f>E404</f>
        <v>33000</v>
      </c>
      <c r="F403" s="412">
        <f>F404</f>
        <v>32725.5</v>
      </c>
    </row>
    <row r="404" spans="1:6" s="155" customFormat="1" x14ac:dyDescent="0.25">
      <c r="A404" s="530"/>
      <c r="B404" s="387" t="s">
        <v>22</v>
      </c>
      <c r="C404" s="415">
        <v>10000</v>
      </c>
      <c r="D404" s="415">
        <v>9995.2000000000007</v>
      </c>
      <c r="E404" s="415">
        <f>C404+'2016'!E296+'2017'!E292+'2018'!E303</f>
        <v>33000</v>
      </c>
      <c r="F404" s="415">
        <v>32725.5</v>
      </c>
    </row>
    <row r="405" spans="1:6" ht="105" x14ac:dyDescent="0.25">
      <c r="A405" s="530">
        <v>123</v>
      </c>
      <c r="B405" s="384" t="s">
        <v>200</v>
      </c>
      <c r="C405" s="412">
        <f>C406</f>
        <v>5000</v>
      </c>
      <c r="D405" s="412">
        <f>D406</f>
        <v>5000</v>
      </c>
      <c r="E405" s="412">
        <f>E406</f>
        <v>35000</v>
      </c>
      <c r="F405" s="412">
        <f>F406</f>
        <v>15000</v>
      </c>
    </row>
    <row r="406" spans="1:6" s="155" customFormat="1" x14ac:dyDescent="0.25">
      <c r="A406" s="530"/>
      <c r="B406" s="387" t="s">
        <v>22</v>
      </c>
      <c r="C406" s="415">
        <v>5000</v>
      </c>
      <c r="D406" s="415">
        <v>5000</v>
      </c>
      <c r="E406" s="415">
        <f>C406+'2016'!E298+'2017'!E294+'2018'!E305</f>
        <v>35000</v>
      </c>
      <c r="F406" s="415">
        <v>15000</v>
      </c>
    </row>
    <row r="407" spans="1:6" s="155" customFormat="1" ht="51.75" customHeight="1" x14ac:dyDescent="0.25">
      <c r="A407" s="530">
        <v>124</v>
      </c>
      <c r="B407" s="384" t="s">
        <v>294</v>
      </c>
      <c r="C407" s="412">
        <f>C408</f>
        <v>2000</v>
      </c>
      <c r="D407" s="412">
        <f>D408</f>
        <v>2000</v>
      </c>
      <c r="E407" s="412">
        <f>E408</f>
        <v>6000</v>
      </c>
      <c r="F407" s="412">
        <f>F408</f>
        <v>6000</v>
      </c>
    </row>
    <row r="408" spans="1:6" s="155" customFormat="1" x14ac:dyDescent="0.25">
      <c r="A408" s="530"/>
      <c r="B408" s="387" t="s">
        <v>22</v>
      </c>
      <c r="C408" s="415">
        <v>2000</v>
      </c>
      <c r="D408" s="415">
        <v>2000</v>
      </c>
      <c r="E408" s="415">
        <f>C408+'2017'!E296+'2018'!E307</f>
        <v>6000</v>
      </c>
      <c r="F408" s="415">
        <v>6000</v>
      </c>
    </row>
    <row r="409" spans="1:6" s="155" customFormat="1" ht="90" x14ac:dyDescent="0.25">
      <c r="A409" s="530">
        <v>125</v>
      </c>
      <c r="B409" s="384" t="s">
        <v>192</v>
      </c>
      <c r="C409" s="415"/>
      <c r="D409" s="415"/>
      <c r="E409" s="412">
        <f>E410</f>
        <v>40000</v>
      </c>
      <c r="F409" s="412">
        <f>F410</f>
        <v>40000</v>
      </c>
    </row>
    <row r="410" spans="1:6" s="155" customFormat="1" x14ac:dyDescent="0.25">
      <c r="A410" s="530"/>
      <c r="B410" s="387" t="s">
        <v>22</v>
      </c>
      <c r="C410" s="415"/>
      <c r="D410" s="415"/>
      <c r="E410" s="415">
        <f>'2016'!E300+'2017'!E298</f>
        <v>40000</v>
      </c>
      <c r="F410" s="415">
        <v>40000</v>
      </c>
    </row>
    <row r="411" spans="1:6" s="155" customFormat="1" ht="75" x14ac:dyDescent="0.25">
      <c r="A411" s="530">
        <v>126</v>
      </c>
      <c r="B411" s="384" t="s">
        <v>403</v>
      </c>
      <c r="C411" s="415"/>
      <c r="D411" s="415"/>
      <c r="E411" s="412">
        <f>E412</f>
        <v>15000</v>
      </c>
      <c r="F411" s="412">
        <f>F412</f>
        <v>85795.25</v>
      </c>
    </row>
    <row r="412" spans="1:6" s="155" customFormat="1" ht="18.75" customHeight="1" x14ac:dyDescent="0.25">
      <c r="A412" s="530"/>
      <c r="B412" s="387" t="s">
        <v>139</v>
      </c>
      <c r="C412" s="415"/>
      <c r="D412" s="415"/>
      <c r="E412" s="415">
        <f>'2016'!E302</f>
        <v>15000</v>
      </c>
      <c r="F412" s="415">
        <f>'2016'!F302</f>
        <v>85795.25</v>
      </c>
    </row>
    <row r="413" spans="1:6" ht="75" x14ac:dyDescent="0.25">
      <c r="A413" s="530">
        <v>127</v>
      </c>
      <c r="B413" s="384" t="s">
        <v>194</v>
      </c>
      <c r="C413" s="412">
        <f>C414</f>
        <v>10000</v>
      </c>
      <c r="D413" s="412">
        <f>D414</f>
        <v>7250</v>
      </c>
      <c r="E413" s="412">
        <f>E414</f>
        <v>70000</v>
      </c>
      <c r="F413" s="412">
        <f>F414</f>
        <v>42250</v>
      </c>
    </row>
    <row r="414" spans="1:6" s="155" customFormat="1" x14ac:dyDescent="0.25">
      <c r="A414" s="530"/>
      <c r="B414" s="387" t="s">
        <v>22</v>
      </c>
      <c r="C414" s="415">
        <v>10000</v>
      </c>
      <c r="D414" s="415">
        <v>7250</v>
      </c>
      <c r="E414" s="415">
        <f>C414+'2016'!E304+'2017'!E300+'2018'!E309</f>
        <v>70000</v>
      </c>
      <c r="F414" s="415">
        <v>42250</v>
      </c>
    </row>
    <row r="415" spans="1:6" ht="75" x14ac:dyDescent="0.25">
      <c r="A415" s="530">
        <v>128</v>
      </c>
      <c r="B415" s="384" t="s">
        <v>203</v>
      </c>
      <c r="C415" s="412"/>
      <c r="D415" s="412"/>
      <c r="E415" s="412">
        <f>E416</f>
        <v>7000</v>
      </c>
      <c r="F415" s="412">
        <f>F416</f>
        <v>7000</v>
      </c>
    </row>
    <row r="416" spans="1:6" s="155" customFormat="1" x14ac:dyDescent="0.25">
      <c r="A416" s="530"/>
      <c r="B416" s="387" t="s">
        <v>22</v>
      </c>
      <c r="C416" s="415"/>
      <c r="D416" s="415"/>
      <c r="E416" s="415">
        <f>'2016'!E306+'2017'!E302+'2018'!E311</f>
        <v>7000</v>
      </c>
      <c r="F416" s="415">
        <v>7000</v>
      </c>
    </row>
    <row r="417" spans="1:6" ht="75" x14ac:dyDescent="0.25">
      <c r="A417" s="530">
        <v>129</v>
      </c>
      <c r="B417" s="384" t="s">
        <v>187</v>
      </c>
      <c r="C417" s="412">
        <f>C418</f>
        <v>6500</v>
      </c>
      <c r="D417" s="412">
        <f>D418</f>
        <v>6500</v>
      </c>
      <c r="E417" s="412">
        <f>E418</f>
        <v>50500</v>
      </c>
      <c r="F417" s="412">
        <f>F418</f>
        <v>50500</v>
      </c>
    </row>
    <row r="418" spans="1:6" s="155" customFormat="1" x14ac:dyDescent="0.25">
      <c r="A418" s="530"/>
      <c r="B418" s="387" t="s">
        <v>22</v>
      </c>
      <c r="C418" s="415">
        <v>6500</v>
      </c>
      <c r="D418" s="415">
        <v>6500</v>
      </c>
      <c r="E418" s="415">
        <f>C418+'2016'!E308+'2017'!E304+'2018'!E313</f>
        <v>50500</v>
      </c>
      <c r="F418" s="415">
        <v>50500</v>
      </c>
    </row>
    <row r="419" spans="1:6" ht="90" x14ac:dyDescent="0.25">
      <c r="A419" s="530">
        <v>130</v>
      </c>
      <c r="B419" s="384" t="s">
        <v>188</v>
      </c>
      <c r="C419" s="515"/>
      <c r="D419" s="515"/>
      <c r="E419" s="515">
        <f>E420</f>
        <v>20000</v>
      </c>
      <c r="F419" s="515">
        <f>F420</f>
        <v>20000</v>
      </c>
    </row>
    <row r="420" spans="1:6" s="155" customFormat="1" x14ac:dyDescent="0.25">
      <c r="A420" s="530"/>
      <c r="B420" s="387" t="s">
        <v>22</v>
      </c>
      <c r="C420" s="415"/>
      <c r="D420" s="415"/>
      <c r="E420" s="415">
        <f>'2016'!E310+'2017'!E306+'2018'!E315</f>
        <v>20000</v>
      </c>
      <c r="F420" s="415">
        <v>20000</v>
      </c>
    </row>
    <row r="421" spans="1:6" s="155" customFormat="1" ht="45" x14ac:dyDescent="0.25">
      <c r="A421" s="530">
        <v>131</v>
      </c>
      <c r="B421" s="384" t="s">
        <v>481</v>
      </c>
      <c r="C421" s="412"/>
      <c r="D421" s="412"/>
      <c r="E421" s="412">
        <f>E422</f>
        <v>5000</v>
      </c>
      <c r="F421" s="412">
        <f>F422</f>
        <v>5000</v>
      </c>
    </row>
    <row r="422" spans="1:6" s="155" customFormat="1" x14ac:dyDescent="0.25">
      <c r="A422" s="530"/>
      <c r="B422" s="387" t="s">
        <v>22</v>
      </c>
      <c r="C422" s="415"/>
      <c r="D422" s="415"/>
      <c r="E422" s="415">
        <f>'2018'!E317</f>
        <v>5000</v>
      </c>
      <c r="F422" s="415">
        <v>5000</v>
      </c>
    </row>
    <row r="423" spans="1:6" ht="75" x14ac:dyDescent="0.25">
      <c r="A423" s="530">
        <v>132</v>
      </c>
      <c r="B423" s="384" t="s">
        <v>201</v>
      </c>
      <c r="C423" s="412">
        <f>C424</f>
        <v>10000</v>
      </c>
      <c r="D423" s="412">
        <f>D424</f>
        <v>10000</v>
      </c>
      <c r="E423" s="412">
        <f>E424</f>
        <v>40000</v>
      </c>
      <c r="F423" s="412">
        <f>F424</f>
        <v>40000</v>
      </c>
    </row>
    <row r="424" spans="1:6" s="155" customFormat="1" x14ac:dyDescent="0.25">
      <c r="A424" s="530"/>
      <c r="B424" s="387" t="s">
        <v>22</v>
      </c>
      <c r="C424" s="415">
        <v>10000</v>
      </c>
      <c r="D424" s="415">
        <v>10000</v>
      </c>
      <c r="E424" s="415">
        <f>C424+'2016'!E312+'2017'!E308+'2018'!E319</f>
        <v>40000</v>
      </c>
      <c r="F424" s="415">
        <v>40000</v>
      </c>
    </row>
    <row r="425" spans="1:6" s="155" customFormat="1" ht="30" x14ac:dyDescent="0.25">
      <c r="A425" s="530">
        <v>133</v>
      </c>
      <c r="B425" s="384" t="s">
        <v>661</v>
      </c>
      <c r="C425" s="415"/>
      <c r="D425" s="415"/>
      <c r="E425" s="415"/>
      <c r="F425" s="415"/>
    </row>
    <row r="426" spans="1:6" ht="105" x14ac:dyDescent="0.25">
      <c r="A426" s="530">
        <v>134</v>
      </c>
      <c r="B426" s="384" t="s">
        <v>200</v>
      </c>
      <c r="C426" s="515">
        <f>C427</f>
        <v>5000</v>
      </c>
      <c r="D426" s="515">
        <f>D427</f>
        <v>0</v>
      </c>
      <c r="E426" s="515">
        <f>E427</f>
        <v>26000</v>
      </c>
      <c r="F426" s="515">
        <f>F427</f>
        <v>21000</v>
      </c>
    </row>
    <row r="427" spans="1:6" s="155" customFormat="1" x14ac:dyDescent="0.25">
      <c r="A427" s="530"/>
      <c r="B427" s="387" t="s">
        <v>22</v>
      </c>
      <c r="C427" s="415">
        <v>5000</v>
      </c>
      <c r="D427" s="415">
        <v>0</v>
      </c>
      <c r="E427" s="415">
        <f>C427+'2016'!E315+'2017'!E310+'2018'!E321</f>
        <v>26000</v>
      </c>
      <c r="F427" s="415">
        <v>21000</v>
      </c>
    </row>
    <row r="428" spans="1:6" s="155" customFormat="1" ht="60" x14ac:dyDescent="0.25">
      <c r="A428" s="530">
        <v>135</v>
      </c>
      <c r="B428" s="384" t="s">
        <v>548</v>
      </c>
      <c r="C428" s="415"/>
      <c r="D428" s="415"/>
      <c r="E428" s="412">
        <f>E429</f>
        <v>5000</v>
      </c>
      <c r="F428" s="412">
        <f>F429</f>
        <v>5000</v>
      </c>
    </row>
    <row r="429" spans="1:6" s="155" customFormat="1" x14ac:dyDescent="0.25">
      <c r="A429" s="530"/>
      <c r="B429" s="387" t="s">
        <v>22</v>
      </c>
      <c r="C429" s="415"/>
      <c r="D429" s="415"/>
      <c r="E429" s="415">
        <f>'2016'!E317+'2017'!E312</f>
        <v>5000</v>
      </c>
      <c r="F429" s="415">
        <v>5000</v>
      </c>
    </row>
    <row r="430" spans="1:6" s="155" customFormat="1" ht="90" x14ac:dyDescent="0.25">
      <c r="A430" s="530">
        <v>136</v>
      </c>
      <c r="B430" s="384" t="s">
        <v>484</v>
      </c>
      <c r="C430" s="412"/>
      <c r="D430" s="412"/>
      <c r="E430" s="412">
        <f>E431</f>
        <v>50000</v>
      </c>
      <c r="F430" s="412">
        <f>F431</f>
        <v>50000</v>
      </c>
    </row>
    <row r="431" spans="1:6" s="155" customFormat="1" x14ac:dyDescent="0.25">
      <c r="A431" s="530"/>
      <c r="B431" s="387" t="s">
        <v>22</v>
      </c>
      <c r="C431" s="415"/>
      <c r="D431" s="415"/>
      <c r="E431" s="415">
        <f>'2017'!E314+'2018'!E323</f>
        <v>50000</v>
      </c>
      <c r="F431" s="415">
        <v>50000</v>
      </c>
    </row>
    <row r="432" spans="1:6" s="155" customFormat="1" ht="75" x14ac:dyDescent="0.25">
      <c r="A432" s="530">
        <v>137</v>
      </c>
      <c r="B432" s="384" t="s">
        <v>662</v>
      </c>
      <c r="C432" s="415"/>
      <c r="D432" s="415"/>
      <c r="E432" s="412">
        <f>E433</f>
        <v>15000</v>
      </c>
      <c r="F432" s="412">
        <f>F433</f>
        <v>15000</v>
      </c>
    </row>
    <row r="433" spans="1:6" s="155" customFormat="1" x14ac:dyDescent="0.25">
      <c r="A433" s="530"/>
      <c r="B433" s="387" t="s">
        <v>22</v>
      </c>
      <c r="C433" s="415"/>
      <c r="D433" s="415"/>
      <c r="E433" s="415">
        <f>'2017'!E316</f>
        <v>15000</v>
      </c>
      <c r="F433" s="415">
        <v>15000</v>
      </c>
    </row>
    <row r="434" spans="1:6" ht="75" x14ac:dyDescent="0.25">
      <c r="A434" s="530">
        <v>138</v>
      </c>
      <c r="B434" s="384" t="s">
        <v>203</v>
      </c>
      <c r="C434" s="412"/>
      <c r="D434" s="412"/>
      <c r="E434" s="412">
        <f>E435</f>
        <v>9500</v>
      </c>
      <c r="F434" s="412">
        <f>F435</f>
        <v>9500</v>
      </c>
    </row>
    <row r="435" spans="1:6" s="155" customFormat="1" x14ac:dyDescent="0.25">
      <c r="A435" s="530"/>
      <c r="B435" s="387" t="s">
        <v>22</v>
      </c>
      <c r="C435" s="415"/>
      <c r="D435" s="415"/>
      <c r="E435" s="415">
        <f>'2016'!E319+'2018'!E325</f>
        <v>9500</v>
      </c>
      <c r="F435" s="415">
        <v>9500</v>
      </c>
    </row>
    <row r="436" spans="1:6" s="155" customFormat="1" ht="75" x14ac:dyDescent="0.25">
      <c r="A436" s="530">
        <v>139</v>
      </c>
      <c r="B436" s="384" t="s">
        <v>187</v>
      </c>
      <c r="C436" s="412">
        <f>C437</f>
        <v>15500</v>
      </c>
      <c r="D436" s="412">
        <f>D437</f>
        <v>15500</v>
      </c>
      <c r="E436" s="412">
        <f>E437</f>
        <v>52471</v>
      </c>
      <c r="F436" s="412">
        <f>F437</f>
        <v>52471</v>
      </c>
    </row>
    <row r="437" spans="1:6" s="155" customFormat="1" x14ac:dyDescent="0.25">
      <c r="A437" s="530"/>
      <c r="B437" s="387" t="s">
        <v>22</v>
      </c>
      <c r="C437" s="415">
        <v>15500</v>
      </c>
      <c r="D437" s="415">
        <v>15500</v>
      </c>
      <c r="E437" s="415">
        <f>C437+'2016'!E321+'2018'!E327</f>
        <v>52471</v>
      </c>
      <c r="F437" s="415">
        <v>52471</v>
      </c>
    </row>
    <row r="438" spans="1:6" s="155" customFormat="1" ht="90" x14ac:dyDescent="0.25">
      <c r="A438" s="530">
        <v>140</v>
      </c>
      <c r="B438" s="384" t="s">
        <v>295</v>
      </c>
      <c r="C438" s="412">
        <f>C439</f>
        <v>7000</v>
      </c>
      <c r="D438" s="412">
        <f>D439</f>
        <v>6900</v>
      </c>
      <c r="E438" s="412">
        <f>E439</f>
        <v>22600</v>
      </c>
      <c r="F438" s="412">
        <f>F439</f>
        <v>22500</v>
      </c>
    </row>
    <row r="439" spans="1:6" s="155" customFormat="1" x14ac:dyDescent="0.25">
      <c r="A439" s="530"/>
      <c r="B439" s="387" t="s">
        <v>22</v>
      </c>
      <c r="C439" s="415">
        <v>7000</v>
      </c>
      <c r="D439" s="415">
        <v>6900</v>
      </c>
      <c r="E439" s="415">
        <f>C439+'2017'!E318+'2018'!E329</f>
        <v>22600</v>
      </c>
      <c r="F439" s="415">
        <v>22500</v>
      </c>
    </row>
    <row r="440" spans="1:6" ht="60" x14ac:dyDescent="0.25">
      <c r="A440" s="530">
        <v>141</v>
      </c>
      <c r="B440" s="384" t="s">
        <v>209</v>
      </c>
      <c r="C440" s="412">
        <f>C441</f>
        <v>6500</v>
      </c>
      <c r="D440" s="412">
        <f>D441</f>
        <v>5499.1</v>
      </c>
      <c r="E440" s="412">
        <f>E441</f>
        <v>24000</v>
      </c>
      <c r="F440" s="412">
        <f>F441</f>
        <v>26444.1</v>
      </c>
    </row>
    <row r="441" spans="1:6" s="155" customFormat="1" x14ac:dyDescent="0.25">
      <c r="A441" s="530"/>
      <c r="B441" s="387" t="s">
        <v>22</v>
      </c>
      <c r="C441" s="415">
        <v>6500</v>
      </c>
      <c r="D441" s="415">
        <v>5499.1</v>
      </c>
      <c r="E441" s="415">
        <f>C441+'2016'!E323+'2017'!E320+'2018'!E331</f>
        <v>24000</v>
      </c>
      <c r="F441" s="415">
        <v>26444.1</v>
      </c>
    </row>
    <row r="442" spans="1:6" s="155" customFormat="1" ht="60" x14ac:dyDescent="0.25">
      <c r="A442" s="530">
        <v>142</v>
      </c>
      <c r="B442" s="384" t="s">
        <v>408</v>
      </c>
      <c r="C442" s="412"/>
      <c r="D442" s="412"/>
      <c r="E442" s="412">
        <f>E443</f>
        <v>5000</v>
      </c>
      <c r="F442" s="412">
        <f>F443</f>
        <v>5000</v>
      </c>
    </row>
    <row r="443" spans="1:6" s="155" customFormat="1" x14ac:dyDescent="0.25">
      <c r="A443" s="530"/>
      <c r="B443" s="387" t="s">
        <v>22</v>
      </c>
      <c r="C443" s="415"/>
      <c r="D443" s="415"/>
      <c r="E443" s="415">
        <f>'2016'!E325+'2018'!E333</f>
        <v>5000</v>
      </c>
      <c r="F443" s="415">
        <v>5000</v>
      </c>
    </row>
    <row r="444" spans="1:6" s="155" customFormat="1" ht="75" x14ac:dyDescent="0.25">
      <c r="A444" s="530">
        <v>143</v>
      </c>
      <c r="B444" s="384" t="s">
        <v>203</v>
      </c>
      <c r="C444" s="412"/>
      <c r="D444" s="412"/>
      <c r="E444" s="412">
        <f>E445</f>
        <v>2700</v>
      </c>
      <c r="F444" s="412">
        <f>F445</f>
        <v>2700</v>
      </c>
    </row>
    <row r="445" spans="1:6" s="155" customFormat="1" x14ac:dyDescent="0.25">
      <c r="A445" s="530"/>
      <c r="B445" s="387" t="s">
        <v>22</v>
      </c>
      <c r="C445" s="415"/>
      <c r="D445" s="415"/>
      <c r="E445" s="415">
        <f>'2018'!E335</f>
        <v>2700</v>
      </c>
      <c r="F445" s="415">
        <v>2700</v>
      </c>
    </row>
    <row r="446" spans="1:6" s="155" customFormat="1" ht="90" x14ac:dyDescent="0.25">
      <c r="A446" s="530">
        <v>144</v>
      </c>
      <c r="B446" s="384" t="s">
        <v>694</v>
      </c>
      <c r="C446" s="412"/>
      <c r="D446" s="412"/>
      <c r="E446" s="412">
        <f>E447</f>
        <v>6000</v>
      </c>
      <c r="F446" s="412">
        <f>F447</f>
        <v>0</v>
      </c>
    </row>
    <row r="447" spans="1:6" s="155" customFormat="1" x14ac:dyDescent="0.25">
      <c r="A447" s="530"/>
      <c r="B447" s="387" t="s">
        <v>22</v>
      </c>
      <c r="C447" s="415"/>
      <c r="D447" s="415"/>
      <c r="E447" s="415">
        <f>'2018'!E337</f>
        <v>6000</v>
      </c>
      <c r="F447" s="415">
        <v>0</v>
      </c>
    </row>
    <row r="448" spans="1:6" s="155" customFormat="1" ht="90" x14ac:dyDescent="0.25">
      <c r="A448" s="530">
        <v>145</v>
      </c>
      <c r="B448" s="384" t="s">
        <v>295</v>
      </c>
      <c r="C448" s="415"/>
      <c r="D448" s="415"/>
      <c r="E448" s="412">
        <f>E449</f>
        <v>5000</v>
      </c>
      <c r="F448" s="412">
        <f>F449</f>
        <v>4200</v>
      </c>
    </row>
    <row r="449" spans="1:6" s="155" customFormat="1" x14ac:dyDescent="0.25">
      <c r="A449" s="530"/>
      <c r="B449" s="387" t="s">
        <v>22</v>
      </c>
      <c r="C449" s="415"/>
      <c r="D449" s="415"/>
      <c r="E449" s="415">
        <v>5000</v>
      </c>
      <c r="F449" s="415">
        <v>4200</v>
      </c>
    </row>
    <row r="450" spans="1:6" s="155" customFormat="1" ht="60" x14ac:dyDescent="0.25">
      <c r="A450" s="530">
        <v>146</v>
      </c>
      <c r="B450" s="384" t="s">
        <v>620</v>
      </c>
      <c r="C450" s="412">
        <f>C451</f>
        <v>5000</v>
      </c>
      <c r="D450" s="412">
        <f>D451</f>
        <v>5000</v>
      </c>
      <c r="E450" s="412">
        <f>E451</f>
        <v>15000</v>
      </c>
      <c r="F450" s="412">
        <f>F451</f>
        <v>14094.78</v>
      </c>
    </row>
    <row r="451" spans="1:6" s="155" customFormat="1" x14ac:dyDescent="0.25">
      <c r="A451" s="530"/>
      <c r="B451" s="387" t="s">
        <v>22</v>
      </c>
      <c r="C451" s="415">
        <v>5000</v>
      </c>
      <c r="D451" s="415">
        <v>5000</v>
      </c>
      <c r="E451" s="415">
        <v>15000</v>
      </c>
      <c r="F451" s="415">
        <v>14094.78</v>
      </c>
    </row>
    <row r="452" spans="1:6" s="155" customFormat="1" ht="60" x14ac:dyDescent="0.25">
      <c r="A452" s="530">
        <v>147</v>
      </c>
      <c r="B452" s="384" t="s">
        <v>548</v>
      </c>
      <c r="C452" s="415"/>
      <c r="D452" s="415"/>
      <c r="E452" s="412">
        <f>E453</f>
        <v>5000</v>
      </c>
      <c r="F452" s="412">
        <f>F453</f>
        <v>2753.28</v>
      </c>
    </row>
    <row r="453" spans="1:6" s="155" customFormat="1" x14ac:dyDescent="0.25">
      <c r="A453" s="530"/>
      <c r="B453" s="387" t="s">
        <v>22</v>
      </c>
      <c r="C453" s="415"/>
      <c r="D453" s="415"/>
      <c r="E453" s="415">
        <v>5000</v>
      </c>
      <c r="F453" s="415">
        <v>2753.28</v>
      </c>
    </row>
    <row r="454" spans="1:6" x14ac:dyDescent="0.25">
      <c r="A454" s="530"/>
      <c r="B454" s="394" t="s">
        <v>54</v>
      </c>
      <c r="C454" s="420">
        <f>C455+C456</f>
        <v>4899990.2000000011</v>
      </c>
      <c r="D454" s="420">
        <f>D455+D456</f>
        <v>4890361.040000001</v>
      </c>
      <c r="E454" s="420">
        <f>E455+E456+E457</f>
        <v>17668928</v>
      </c>
      <c r="F454" s="420">
        <f>F455+F456+F457</f>
        <v>18666574.559999999</v>
      </c>
    </row>
    <row r="455" spans="1:6" s="155" customFormat="1" x14ac:dyDescent="0.25">
      <c r="A455" s="530"/>
      <c r="B455" s="387" t="s">
        <v>13</v>
      </c>
      <c r="C455" s="415">
        <f>C248+C250+C252+C254+C256+C258+C260+C262+C264+C266+C268+C273+C275+C277+C279+C281+C298+C300+C302+C304+C306+C308+C310+C312+C314+C316+C318+C322+C324</f>
        <v>4616710.0000000009</v>
      </c>
      <c r="D455" s="415">
        <f>D248+D250+D252+D254+D256+D258+D260+D262+D264+D266+D268+D273+D275+D277+D279+D281+D298+D300+D302+D304+D306+D308+D310+D312+D314+D316+D318+D322+D324</f>
        <v>4616710.0000000009</v>
      </c>
      <c r="E455" s="415">
        <f>'2016'!E331+'2017'!E328+'2018'!E339+'2019'!E458</f>
        <v>16014996.800000001</v>
      </c>
      <c r="F455" s="415">
        <f>F248+F250+F252+F254+F256+F258+F260+F262+F264+F266+F268+F273+F275+F277+F279+F281+F298+F300+F302+F304+F306+F308+F310+F312+F314+F316+F318+F322+F324</f>
        <v>15939573.709999999</v>
      </c>
    </row>
    <row r="456" spans="1:6" s="155" customFormat="1" x14ac:dyDescent="0.25">
      <c r="A456" s="530"/>
      <c r="B456" s="387" t="s">
        <v>22</v>
      </c>
      <c r="C456" s="415">
        <f>C330+C332+C334+C337+C340+C342+C344+C348+C350+C352+C355+C357+C359+C361+C363+C365+C367+C369+C371+C373+C375+C377+C379+C381+C384+C386+C388+C390+C392+C394+C396+C398+C400+C402+C404+C406+C408++C410+C414+C416+C418+C420+C422+C424+C427+C429+C431+C433+C435+C437+C439+C441+C443+C445+C447+C449+C451+C453</f>
        <v>283280.2</v>
      </c>
      <c r="D456" s="415">
        <f>D330+D332+D334+D337+D340+D342+D344+D348+D350+D352+D355+D357+D359+D361+D363+D365+D367+D369+D371+D373+D375+D377+D379+D381+D384+D386+D388+D390+D392+D394+D396+D398+D400+D402+D404+D406+D408++D410+D414+D416+D418+D420+D422+D424+D427+D429+D431+D433+D435+D437+D439+D441+D443+D445+D447+D449+D451+D453</f>
        <v>273651.03999999998</v>
      </c>
      <c r="E456" s="415">
        <f>E330+E332+E334+E337+E340+E342+E344+E348+E350+E352+E355+E357+E359+E361+E363+E365+E367+E369+E371+E373+E375+E377+E379+E381+E384+E386+E388+E390+E392+E394+E396+E398+E400+E402+E404+E406+E408++E410+E414+E416+E418+E420+E422+E424+E427+E429+E431+E433+E435+E437+E439+E441+E443+E445+E447+E449+E451+E453</f>
        <v>1576931.2</v>
      </c>
      <c r="F456" s="415">
        <f>F330+F332+F334+F337+F340+F342+F344+F348+F350+F352+F355+F357+F359+F361+F363+F365+F367+F369+F371+F373+F375+F377+F379+F381+F384+F386+F388+F390+F392+F394+F396+F398+F400+F402+F404+F406+F408++F410+F414+F416+F418+F420+F422+F424+F427+F429+F431+F433+F435+F437+F439+F441+F443+F445+F447+F449+F451+F453</f>
        <v>1460786.9</v>
      </c>
    </row>
    <row r="457" spans="1:6" s="155" customFormat="1" x14ac:dyDescent="0.25">
      <c r="A457" s="530"/>
      <c r="B457" s="387" t="s">
        <v>139</v>
      </c>
      <c r="C457" s="415">
        <f>C346+C338</f>
        <v>0</v>
      </c>
      <c r="D457" s="415">
        <f>D346+D338</f>
        <v>0</v>
      </c>
      <c r="E457" s="415">
        <f>E346+E338+E412</f>
        <v>77000</v>
      </c>
      <c r="F457" s="415">
        <f>F346+F338+F412</f>
        <v>1266213.95</v>
      </c>
    </row>
    <row r="458" spans="1:6" x14ac:dyDescent="0.25">
      <c r="A458" s="661" t="s">
        <v>212</v>
      </c>
      <c r="B458" s="661"/>
      <c r="C458" s="661"/>
      <c r="D458" s="661"/>
      <c r="E458" s="661"/>
      <c r="F458" s="661"/>
    </row>
    <row r="459" spans="1:6" ht="75" x14ac:dyDescent="0.25">
      <c r="A459" s="530">
        <v>148</v>
      </c>
      <c r="B459" s="384" t="s">
        <v>213</v>
      </c>
      <c r="C459" s="412">
        <f>C460</f>
        <v>1700</v>
      </c>
      <c r="D459" s="412">
        <f>D460</f>
        <v>1720</v>
      </c>
      <c r="E459" s="412">
        <f>E460</f>
        <v>10100</v>
      </c>
      <c r="F459" s="412">
        <f>F460</f>
        <v>10721</v>
      </c>
    </row>
    <row r="460" spans="1:6" s="155" customFormat="1" x14ac:dyDescent="0.25">
      <c r="A460" s="530"/>
      <c r="B460" s="387" t="s">
        <v>19</v>
      </c>
      <c r="C460" s="415">
        <f>C463+C462+C464</f>
        <v>1700</v>
      </c>
      <c r="D460" s="415">
        <f>D463+D462+D464</f>
        <v>1720</v>
      </c>
      <c r="E460" s="415">
        <f>E463+E462+E464</f>
        <v>10100</v>
      </c>
      <c r="F460" s="415">
        <f>F463+F462+F464</f>
        <v>10721</v>
      </c>
    </row>
    <row r="461" spans="1:6" s="155" customFormat="1" x14ac:dyDescent="0.25">
      <c r="A461" s="530"/>
      <c r="B461" s="384" t="s">
        <v>155</v>
      </c>
      <c r="C461" s="415"/>
      <c r="D461" s="415"/>
      <c r="E461" s="417"/>
      <c r="F461" s="417"/>
    </row>
    <row r="462" spans="1:6" s="155" customFormat="1" x14ac:dyDescent="0.25">
      <c r="A462" s="530"/>
      <c r="B462" s="384" t="s">
        <v>164</v>
      </c>
      <c r="C462" s="415">
        <v>400</v>
      </c>
      <c r="D462" s="415">
        <v>400</v>
      </c>
      <c r="E462" s="415">
        <f>C462+'2016'!E338+'2017'!E335+'2018'!E345</f>
        <v>5200</v>
      </c>
      <c r="F462" s="415">
        <f>D462+'2016'!F338+'2017'!F335+'2018'!F345</f>
        <v>5200</v>
      </c>
    </row>
    <row r="463" spans="1:6" s="155" customFormat="1" x14ac:dyDescent="0.25">
      <c r="A463" s="530"/>
      <c r="B463" s="384" t="s">
        <v>214</v>
      </c>
      <c r="C463" s="415">
        <v>800</v>
      </c>
      <c r="D463" s="415">
        <v>820</v>
      </c>
      <c r="E463" s="415">
        <f>C463+'2016'!E339+'2017'!E336+'2018'!E346</f>
        <v>3200</v>
      </c>
      <c r="F463" s="415">
        <f>D463+'2016'!F339+'2017'!F336+'2018'!F346</f>
        <v>3821</v>
      </c>
    </row>
    <row r="464" spans="1:6" s="155" customFormat="1" x14ac:dyDescent="0.25">
      <c r="A464" s="530"/>
      <c r="B464" s="384" t="s">
        <v>215</v>
      </c>
      <c r="C464" s="415">
        <v>500</v>
      </c>
      <c r="D464" s="415">
        <v>500</v>
      </c>
      <c r="E464" s="415">
        <f>C464+'2016'!E340+'2017'!E337+'2018'!E347</f>
        <v>1700</v>
      </c>
      <c r="F464" s="415">
        <f>D464+'2016'!F340+'2017'!F337+'2018'!F347</f>
        <v>1700</v>
      </c>
    </row>
    <row r="465" spans="1:6" ht="45" x14ac:dyDescent="0.25">
      <c r="A465" s="530">
        <v>149</v>
      </c>
      <c r="B465" s="384" t="s">
        <v>489</v>
      </c>
      <c r="C465" s="412">
        <f>C466</f>
        <v>1900</v>
      </c>
      <c r="D465" s="412">
        <f>D466</f>
        <v>2150</v>
      </c>
      <c r="E465" s="412">
        <f>E466</f>
        <v>7300</v>
      </c>
      <c r="F465" s="412">
        <f>F466</f>
        <v>7790</v>
      </c>
    </row>
    <row r="466" spans="1:6" s="155" customFormat="1" x14ac:dyDescent="0.25">
      <c r="A466" s="530"/>
      <c r="B466" s="387" t="s">
        <v>19</v>
      </c>
      <c r="C466" s="415">
        <f>C469+C468+C470</f>
        <v>1900</v>
      </c>
      <c r="D466" s="415">
        <f>D469+D468+D470</f>
        <v>2150</v>
      </c>
      <c r="E466" s="415">
        <f>E469+E468+E470</f>
        <v>7300</v>
      </c>
      <c r="F466" s="415">
        <f>F469+F468+F470</f>
        <v>7790</v>
      </c>
    </row>
    <row r="467" spans="1:6" s="155" customFormat="1" x14ac:dyDescent="0.25">
      <c r="A467" s="530"/>
      <c r="B467" s="384" t="s">
        <v>155</v>
      </c>
      <c r="C467" s="415"/>
      <c r="D467" s="415"/>
      <c r="E467" s="417"/>
      <c r="F467" s="417"/>
    </row>
    <row r="468" spans="1:6" s="155" customFormat="1" x14ac:dyDescent="0.25">
      <c r="A468" s="530"/>
      <c r="B468" s="384" t="s">
        <v>164</v>
      </c>
      <c r="C468" s="415">
        <v>400</v>
      </c>
      <c r="D468" s="415">
        <v>400</v>
      </c>
      <c r="E468" s="415">
        <f>C468+'2016'!E344+'2017'!E341+'2018'!E351</f>
        <v>1600</v>
      </c>
      <c r="F468" s="415">
        <f>D468+'2016'!F344+'2017'!F341+'2018'!F351</f>
        <v>1600</v>
      </c>
    </row>
    <row r="469" spans="1:6" s="155" customFormat="1" x14ac:dyDescent="0.25">
      <c r="A469" s="530"/>
      <c r="B469" s="384" t="s">
        <v>214</v>
      </c>
      <c r="C469" s="415">
        <v>800</v>
      </c>
      <c r="D469" s="415">
        <v>1050</v>
      </c>
      <c r="E469" s="415">
        <f>C469+'2016'!E345+'2017'!E342+'2018'!E352</f>
        <v>3200</v>
      </c>
      <c r="F469" s="415">
        <f>D469+'2016'!F345+'2017'!F342+'2018'!F352</f>
        <v>3690</v>
      </c>
    </row>
    <row r="470" spans="1:6" s="155" customFormat="1" x14ac:dyDescent="0.25">
      <c r="A470" s="530"/>
      <c r="B470" s="384" t="s">
        <v>215</v>
      </c>
      <c r="C470" s="415">
        <v>700</v>
      </c>
      <c r="D470" s="415">
        <v>700</v>
      </c>
      <c r="E470" s="415">
        <f>C470+'2016'!E346+'2017'!E343+'2018'!E353</f>
        <v>2500</v>
      </c>
      <c r="F470" s="415">
        <f>D470+'2016'!F346+'2017'!F343+'2018'!F353</f>
        <v>2500</v>
      </c>
    </row>
    <row r="471" spans="1:6" ht="105" x14ac:dyDescent="0.25">
      <c r="A471" s="530">
        <v>150</v>
      </c>
      <c r="B471" s="384" t="s">
        <v>217</v>
      </c>
      <c r="C471" s="412">
        <f>C472</f>
        <v>900</v>
      </c>
      <c r="D471" s="412">
        <f>D472</f>
        <v>920</v>
      </c>
      <c r="E471" s="412">
        <f>E472</f>
        <v>4100</v>
      </c>
      <c r="F471" s="412">
        <f>F472</f>
        <v>4240</v>
      </c>
    </row>
    <row r="472" spans="1:6" s="155" customFormat="1" x14ac:dyDescent="0.25">
      <c r="A472" s="530"/>
      <c r="B472" s="387" t="s">
        <v>19</v>
      </c>
      <c r="C472" s="415">
        <f>C475+C474+C476</f>
        <v>900</v>
      </c>
      <c r="D472" s="415">
        <f>D475+D474+D476</f>
        <v>920</v>
      </c>
      <c r="E472" s="415">
        <f>E475+E474+E476</f>
        <v>4100</v>
      </c>
      <c r="F472" s="415">
        <f>F475+F474+F476</f>
        <v>4240</v>
      </c>
    </row>
    <row r="473" spans="1:6" x14ac:dyDescent="0.25">
      <c r="A473" s="530"/>
      <c r="B473" s="384" t="s">
        <v>155</v>
      </c>
      <c r="C473" s="412"/>
      <c r="D473" s="412"/>
      <c r="E473" s="414"/>
      <c r="F473" s="414"/>
    </row>
    <row r="474" spans="1:6" x14ac:dyDescent="0.25">
      <c r="A474" s="530"/>
      <c r="B474" s="384" t="s">
        <v>164</v>
      </c>
      <c r="C474" s="412">
        <v>200</v>
      </c>
      <c r="D474" s="412">
        <v>200</v>
      </c>
      <c r="E474" s="415">
        <f>C474+'2016'!E350+'2017'!E347+'2018'!E357</f>
        <v>800</v>
      </c>
      <c r="F474" s="415">
        <f>D474+'2016'!F350+'2017'!F347+'2018'!F357</f>
        <v>800</v>
      </c>
    </row>
    <row r="475" spans="1:6" x14ac:dyDescent="0.25">
      <c r="A475" s="530"/>
      <c r="B475" s="384" t="s">
        <v>214</v>
      </c>
      <c r="C475" s="412">
        <v>200</v>
      </c>
      <c r="D475" s="412">
        <v>220</v>
      </c>
      <c r="E475" s="415">
        <f>C475+'2016'!E351+'2017'!E348+'2018'!E358</f>
        <v>800</v>
      </c>
      <c r="F475" s="415">
        <f>D475+'2016'!F351+'2017'!F348+'2018'!F358</f>
        <v>940</v>
      </c>
    </row>
    <row r="476" spans="1:6" x14ac:dyDescent="0.25">
      <c r="A476" s="530"/>
      <c r="B476" s="384" t="s">
        <v>215</v>
      </c>
      <c r="C476" s="412">
        <v>500</v>
      </c>
      <c r="D476" s="412">
        <v>500</v>
      </c>
      <c r="E476" s="415">
        <f>C476+'2016'!E352+'2017'!E349+'2018'!E359</f>
        <v>2500</v>
      </c>
      <c r="F476" s="415">
        <f>D476+'2016'!F352+'2017'!F349+'2018'!F359</f>
        <v>2500</v>
      </c>
    </row>
    <row r="477" spans="1:6" ht="75" x14ac:dyDescent="0.25">
      <c r="A477" s="530">
        <v>151</v>
      </c>
      <c r="B477" s="384" t="s">
        <v>218</v>
      </c>
      <c r="C477" s="412">
        <f>C478</f>
        <v>1000</v>
      </c>
      <c r="D477" s="412">
        <f>D478</f>
        <v>1000</v>
      </c>
      <c r="E477" s="412">
        <f>E478</f>
        <v>48000</v>
      </c>
      <c r="F477" s="412">
        <f>F478</f>
        <v>51050</v>
      </c>
    </row>
    <row r="478" spans="1:6" s="155" customFormat="1" x14ac:dyDescent="0.25">
      <c r="A478" s="530"/>
      <c r="B478" s="387" t="s">
        <v>19</v>
      </c>
      <c r="C478" s="415">
        <f>C480+C481</f>
        <v>1000</v>
      </c>
      <c r="D478" s="415">
        <f>D480+D481</f>
        <v>1000</v>
      </c>
      <c r="E478" s="415">
        <f>E480+E481</f>
        <v>48000</v>
      </c>
      <c r="F478" s="415">
        <f>F480+F481</f>
        <v>51050</v>
      </c>
    </row>
    <row r="479" spans="1:6" x14ac:dyDescent="0.25">
      <c r="A479" s="530"/>
      <c r="B479" s="384" t="s">
        <v>155</v>
      </c>
      <c r="C479" s="412"/>
      <c r="D479" s="412"/>
      <c r="E479" s="414"/>
      <c r="F479" s="414"/>
    </row>
    <row r="480" spans="1:6" x14ac:dyDescent="0.25">
      <c r="A480" s="530"/>
      <c r="B480" s="384" t="s">
        <v>214</v>
      </c>
      <c r="C480" s="412"/>
      <c r="D480" s="412"/>
      <c r="E480" s="415">
        <f>C480+'2016'!E356+'2017'!E353+'2018'!E363</f>
        <v>45000</v>
      </c>
      <c r="F480" s="415">
        <f>D480+'2016'!F356+'2017'!F353+'2018'!F363</f>
        <v>48050</v>
      </c>
    </row>
    <row r="481" spans="1:6" x14ac:dyDescent="0.25">
      <c r="A481" s="530"/>
      <c r="B481" s="384" t="s">
        <v>215</v>
      </c>
      <c r="C481" s="412">
        <v>1000</v>
      </c>
      <c r="D481" s="412">
        <v>1000</v>
      </c>
      <c r="E481" s="415">
        <f>C481+'2016'!E357+'2017'!E354+'2018'!E364</f>
        <v>3000</v>
      </c>
      <c r="F481" s="415">
        <f>D481+'2016'!F357+'2017'!F354+'2018'!F364</f>
        <v>3000</v>
      </c>
    </row>
    <row r="482" spans="1:6" ht="75" x14ac:dyDescent="0.25">
      <c r="A482" s="530">
        <v>152</v>
      </c>
      <c r="B482" s="384" t="s">
        <v>219</v>
      </c>
      <c r="C482" s="412">
        <f>C483</f>
        <v>900</v>
      </c>
      <c r="D482" s="412">
        <f>D483</f>
        <v>900</v>
      </c>
      <c r="E482" s="412">
        <f>E483</f>
        <v>3600</v>
      </c>
      <c r="F482" s="412">
        <f>F483</f>
        <v>3600</v>
      </c>
    </row>
    <row r="483" spans="1:6" s="155" customFormat="1" x14ac:dyDescent="0.25">
      <c r="A483" s="530"/>
      <c r="B483" s="387" t="s">
        <v>19</v>
      </c>
      <c r="C483" s="415">
        <f>C485+C486+C487</f>
        <v>900</v>
      </c>
      <c r="D483" s="415">
        <f>D485+D486+D487</f>
        <v>900</v>
      </c>
      <c r="E483" s="415">
        <f>E485+E486+E487</f>
        <v>3600</v>
      </c>
      <c r="F483" s="415">
        <f>F485+F486+F487</f>
        <v>3600</v>
      </c>
    </row>
    <row r="484" spans="1:6" x14ac:dyDescent="0.25">
      <c r="A484" s="530"/>
      <c r="B484" s="384" t="s">
        <v>155</v>
      </c>
      <c r="C484" s="412"/>
      <c r="D484" s="412"/>
      <c r="E484" s="414"/>
      <c r="F484" s="414"/>
    </row>
    <row r="485" spans="1:6" x14ac:dyDescent="0.25">
      <c r="A485" s="530"/>
      <c r="B485" s="384" t="s">
        <v>164</v>
      </c>
      <c r="C485" s="412">
        <v>200</v>
      </c>
      <c r="D485" s="412">
        <v>200</v>
      </c>
      <c r="E485" s="415">
        <f>C485+'2016'!E361+'2017'!E358+'2018'!E368</f>
        <v>800</v>
      </c>
      <c r="F485" s="415">
        <f>D485+'2016'!F361+'2017'!F358+'2018'!F368</f>
        <v>800</v>
      </c>
    </row>
    <row r="486" spans="1:6" x14ac:dyDescent="0.25">
      <c r="A486" s="530"/>
      <c r="B486" s="384" t="s">
        <v>214</v>
      </c>
      <c r="C486" s="412">
        <v>200</v>
      </c>
      <c r="D486" s="412">
        <v>200</v>
      </c>
      <c r="E486" s="415">
        <f>C486+'2016'!E362+'2017'!E359+'2018'!E369</f>
        <v>800</v>
      </c>
      <c r="F486" s="415">
        <f>D486+'2016'!F362+'2017'!F359+'2018'!F369</f>
        <v>800</v>
      </c>
    </row>
    <row r="487" spans="1:6" x14ac:dyDescent="0.25">
      <c r="A487" s="530"/>
      <c r="B487" s="384" t="s">
        <v>215</v>
      </c>
      <c r="C487" s="412">
        <v>500</v>
      </c>
      <c r="D487" s="412">
        <v>500</v>
      </c>
      <c r="E487" s="415">
        <f>C487+'2016'!E363+'2017'!E360+'2018'!E370</f>
        <v>2000</v>
      </c>
      <c r="F487" s="415">
        <f>D487+'2016'!F363+'2017'!F360+'2018'!F370</f>
        <v>2000</v>
      </c>
    </row>
    <row r="488" spans="1:6" ht="45" x14ac:dyDescent="0.25">
      <c r="A488" s="530">
        <v>153</v>
      </c>
      <c r="B488" s="384" t="s">
        <v>220</v>
      </c>
      <c r="C488" s="412">
        <f>C489</f>
        <v>1200</v>
      </c>
      <c r="D488" s="412">
        <f>D489</f>
        <v>1200</v>
      </c>
      <c r="E488" s="412">
        <f>E489</f>
        <v>7026.5</v>
      </c>
      <c r="F488" s="412">
        <f>F489</f>
        <v>7026.5</v>
      </c>
    </row>
    <row r="489" spans="1:6" s="155" customFormat="1" x14ac:dyDescent="0.25">
      <c r="A489" s="495"/>
      <c r="B489" s="505" t="s">
        <v>13</v>
      </c>
      <c r="C489" s="535">
        <f>C491+C492+C493</f>
        <v>1200</v>
      </c>
      <c r="D489" s="535">
        <f>D491+D492+D493</f>
        <v>1200</v>
      </c>
      <c r="E489" s="535">
        <f>E491+E492+E493</f>
        <v>7026.5</v>
      </c>
      <c r="F489" s="535">
        <f>F491+F492+F493</f>
        <v>7026.5</v>
      </c>
    </row>
    <row r="490" spans="1:6" x14ac:dyDescent="0.25">
      <c r="A490" s="530"/>
      <c r="B490" s="384" t="s">
        <v>155</v>
      </c>
      <c r="C490" s="412"/>
      <c r="D490" s="412"/>
      <c r="E490" s="414"/>
      <c r="F490" s="414"/>
    </row>
    <row r="491" spans="1:6" x14ac:dyDescent="0.25">
      <c r="A491" s="530"/>
      <c r="B491" s="384" t="s">
        <v>164</v>
      </c>
      <c r="C491" s="412">
        <v>200</v>
      </c>
      <c r="D491" s="412">
        <v>200</v>
      </c>
      <c r="E491" s="415">
        <f>C491+'2016'!E367+'2017'!E364+'2018'!E374</f>
        <v>400</v>
      </c>
      <c r="F491" s="415">
        <f>D491+'2018'!E374+'2017'!E364</f>
        <v>400</v>
      </c>
    </row>
    <row r="492" spans="1:6" x14ac:dyDescent="0.25">
      <c r="A492" s="530"/>
      <c r="B492" s="384" t="s">
        <v>214</v>
      </c>
      <c r="C492" s="412">
        <v>1000</v>
      </c>
      <c r="D492" s="412">
        <v>1000</v>
      </c>
      <c r="E492" s="415">
        <f>C492+'2016'!E368+'2017'!E365+'2018'!E375</f>
        <v>5626.5</v>
      </c>
      <c r="F492" s="415">
        <f>D492+'2018'!E375+'2017'!E365+2626.5</f>
        <v>5626.5</v>
      </c>
    </row>
    <row r="493" spans="1:6" x14ac:dyDescent="0.25">
      <c r="A493" s="530"/>
      <c r="B493" s="384" t="s">
        <v>215</v>
      </c>
      <c r="C493" s="412"/>
      <c r="D493" s="412"/>
      <c r="E493" s="415">
        <f>C493+'2016'!E369+'2018'!E376</f>
        <v>1000</v>
      </c>
      <c r="F493" s="415">
        <f>D493+'2018'!E376</f>
        <v>1000</v>
      </c>
    </row>
    <row r="494" spans="1:6" ht="45" x14ac:dyDescent="0.25">
      <c r="A494" s="495">
        <v>154</v>
      </c>
      <c r="B494" s="434" t="s">
        <v>666</v>
      </c>
      <c r="C494" s="515">
        <f>C495</f>
        <v>2800</v>
      </c>
      <c r="D494" s="515">
        <f>D495</f>
        <v>2800</v>
      </c>
      <c r="E494" s="515">
        <f>E495</f>
        <v>4600</v>
      </c>
      <c r="F494" s="515">
        <f>F495</f>
        <v>4600</v>
      </c>
    </row>
    <row r="495" spans="1:6" x14ac:dyDescent="0.25">
      <c r="A495" s="495"/>
      <c r="B495" s="505" t="s">
        <v>13</v>
      </c>
      <c r="C495" s="535">
        <f>C497+C498+C499</f>
        <v>2800</v>
      </c>
      <c r="D495" s="535">
        <f>D497+D498+D499</f>
        <v>2800</v>
      </c>
      <c r="E495" s="535">
        <f>E497+E498+E499</f>
        <v>4600</v>
      </c>
      <c r="F495" s="535">
        <f>F497+F498+F499</f>
        <v>4600</v>
      </c>
    </row>
    <row r="496" spans="1:6" x14ac:dyDescent="0.25">
      <c r="A496" s="495"/>
      <c r="B496" s="434" t="s">
        <v>155</v>
      </c>
      <c r="C496" s="515"/>
      <c r="D496" s="515"/>
      <c r="E496" s="535"/>
      <c r="F496" s="535"/>
    </row>
    <row r="497" spans="1:6" x14ac:dyDescent="0.25">
      <c r="A497" s="495"/>
      <c r="B497" s="434" t="s">
        <v>164</v>
      </c>
      <c r="C497" s="515">
        <v>300</v>
      </c>
      <c r="D497" s="515">
        <v>300</v>
      </c>
      <c r="E497" s="535">
        <f>C497+'2017'!E369</f>
        <v>600</v>
      </c>
      <c r="F497" s="535">
        <f>D497+'2017'!E369</f>
        <v>600</v>
      </c>
    </row>
    <row r="498" spans="1:6" x14ac:dyDescent="0.25">
      <c r="A498" s="495"/>
      <c r="B498" s="434" t="s">
        <v>214</v>
      </c>
      <c r="C498" s="515">
        <v>1500</v>
      </c>
      <c r="D498" s="515">
        <v>1500</v>
      </c>
      <c r="E498" s="535">
        <f>C498+'2017'!E370</f>
        <v>3000</v>
      </c>
      <c r="F498" s="535">
        <f>D498+'2017'!E370</f>
        <v>3000</v>
      </c>
    </row>
    <row r="499" spans="1:6" x14ac:dyDescent="0.25">
      <c r="A499" s="495"/>
      <c r="B499" s="434" t="s">
        <v>215</v>
      </c>
      <c r="C499" s="515">
        <v>1000</v>
      </c>
      <c r="D499" s="515">
        <v>1000</v>
      </c>
      <c r="E499" s="535">
        <f>C499</f>
        <v>1000</v>
      </c>
      <c r="F499" s="535">
        <f>D499</f>
        <v>1000</v>
      </c>
    </row>
    <row r="500" spans="1:6" ht="30" x14ac:dyDescent="0.25">
      <c r="A500" s="530">
        <v>155</v>
      </c>
      <c r="B500" s="384" t="s">
        <v>221</v>
      </c>
      <c r="C500" s="412">
        <f>C501+C502</f>
        <v>37500</v>
      </c>
      <c r="D500" s="412">
        <f>D501+D502</f>
        <v>67930</v>
      </c>
      <c r="E500" s="412">
        <f>E501+E502</f>
        <v>136054</v>
      </c>
      <c r="F500" s="412">
        <f>F501+F502</f>
        <v>212543.5</v>
      </c>
    </row>
    <row r="501" spans="1:6" x14ac:dyDescent="0.25">
      <c r="A501" s="530"/>
      <c r="B501" s="387" t="s">
        <v>13</v>
      </c>
      <c r="C501" s="415">
        <f t="shared" ref="C501:F502" si="8">C505+C508+C511</f>
        <v>19000</v>
      </c>
      <c r="D501" s="415">
        <f t="shared" si="8"/>
        <v>19000</v>
      </c>
      <c r="E501" s="415">
        <f t="shared" si="8"/>
        <v>43054</v>
      </c>
      <c r="F501" s="415">
        <f t="shared" si="8"/>
        <v>41156.5</v>
      </c>
    </row>
    <row r="502" spans="1:6" s="155" customFormat="1" x14ac:dyDescent="0.25">
      <c r="A502" s="530"/>
      <c r="B502" s="387" t="s">
        <v>19</v>
      </c>
      <c r="C502" s="415">
        <f t="shared" si="8"/>
        <v>18500</v>
      </c>
      <c r="D502" s="415">
        <f t="shared" si="8"/>
        <v>48930</v>
      </c>
      <c r="E502" s="415">
        <f t="shared" si="8"/>
        <v>93000</v>
      </c>
      <c r="F502" s="415">
        <f t="shared" si="8"/>
        <v>171387</v>
      </c>
    </row>
    <row r="503" spans="1:6" x14ac:dyDescent="0.25">
      <c r="A503" s="530"/>
      <c r="B503" s="384" t="s">
        <v>155</v>
      </c>
      <c r="C503" s="412"/>
      <c r="D503" s="412"/>
      <c r="E503" s="414"/>
      <c r="F503" s="414"/>
    </row>
    <row r="504" spans="1:6" x14ac:dyDescent="0.25">
      <c r="A504" s="530"/>
      <c r="B504" s="384" t="s">
        <v>164</v>
      </c>
      <c r="C504" s="412">
        <f>C505+C506</f>
        <v>7500</v>
      </c>
      <c r="D504" s="412">
        <f>D505+D506</f>
        <v>7500</v>
      </c>
      <c r="E504" s="412">
        <f>E505+E506</f>
        <v>18315</v>
      </c>
      <c r="F504" s="412">
        <f>F505+F506</f>
        <v>16315</v>
      </c>
    </row>
    <row r="505" spans="1:6" x14ac:dyDescent="0.25">
      <c r="A505" s="530"/>
      <c r="B505" s="387" t="s">
        <v>13</v>
      </c>
      <c r="C505" s="415">
        <v>6000</v>
      </c>
      <c r="D505" s="415">
        <v>6000</v>
      </c>
      <c r="E505" s="415">
        <f>C505+'2016'!E375+'2018'!E382</f>
        <v>13315</v>
      </c>
      <c r="F505" s="415">
        <f>D505+'2018'!E382+2000</f>
        <v>11315</v>
      </c>
    </row>
    <row r="506" spans="1:6" x14ac:dyDescent="0.25">
      <c r="A506" s="530"/>
      <c r="B506" s="387" t="s">
        <v>19</v>
      </c>
      <c r="C506" s="415">
        <v>1500</v>
      </c>
      <c r="D506" s="415">
        <v>1500</v>
      </c>
      <c r="E506" s="415">
        <f>C506+'2016'!E376+'2017'!E374+'2018'!E383</f>
        <v>5000</v>
      </c>
      <c r="F506" s="415">
        <f>D506+'2016'!F376+'2017'!F374+'2018'!F383</f>
        <v>5000</v>
      </c>
    </row>
    <row r="507" spans="1:6" x14ac:dyDescent="0.25">
      <c r="A507" s="530"/>
      <c r="B507" s="384" t="s">
        <v>214</v>
      </c>
      <c r="C507" s="412">
        <f>C508+C509</f>
        <v>21500</v>
      </c>
      <c r="D507" s="412">
        <f>D508+D509</f>
        <v>51930</v>
      </c>
      <c r="E507" s="412">
        <f>E508+E509</f>
        <v>72924</v>
      </c>
      <c r="F507" s="412">
        <f>F508+F509</f>
        <v>151311</v>
      </c>
    </row>
    <row r="508" spans="1:6" x14ac:dyDescent="0.25">
      <c r="A508" s="530"/>
      <c r="B508" s="387" t="s">
        <v>13</v>
      </c>
      <c r="C508" s="415">
        <v>9500</v>
      </c>
      <c r="D508" s="415">
        <v>9500</v>
      </c>
      <c r="E508" s="415">
        <f>C508+'2016'!E378+'2018'!E385</f>
        <v>24924</v>
      </c>
      <c r="F508" s="412">
        <f>D508+'2018'!E385+8000</f>
        <v>24924</v>
      </c>
    </row>
    <row r="509" spans="1:6" x14ac:dyDescent="0.25">
      <c r="A509" s="530"/>
      <c r="B509" s="387" t="s">
        <v>19</v>
      </c>
      <c r="C509" s="415">
        <v>12000</v>
      </c>
      <c r="D509" s="412">
        <v>42430</v>
      </c>
      <c r="E509" s="415">
        <f>C509+'2016'!E379+'2017'!E375+'2018'!E386</f>
        <v>48000</v>
      </c>
      <c r="F509" s="412">
        <f>D509+'2016'!F379+'2017'!F375+'2018'!F386</f>
        <v>126387</v>
      </c>
    </row>
    <row r="510" spans="1:6" x14ac:dyDescent="0.25">
      <c r="A510" s="530"/>
      <c r="B510" s="384" t="s">
        <v>215</v>
      </c>
      <c r="C510" s="412">
        <f>C511+C512</f>
        <v>8500</v>
      </c>
      <c r="D510" s="412">
        <f>D511+D512</f>
        <v>8500</v>
      </c>
      <c r="E510" s="412">
        <f>E511+E512</f>
        <v>44815</v>
      </c>
      <c r="F510" s="412">
        <f>F511+F512</f>
        <v>44917.5</v>
      </c>
    </row>
    <row r="511" spans="1:6" x14ac:dyDescent="0.25">
      <c r="A511" s="530"/>
      <c r="B511" s="387" t="s">
        <v>13</v>
      </c>
      <c r="C511" s="415">
        <v>3500</v>
      </c>
      <c r="D511" s="415">
        <v>3500</v>
      </c>
      <c r="E511" s="415">
        <f>C511+'2016'!E381+'2018'!E388</f>
        <v>4815</v>
      </c>
      <c r="F511" s="415">
        <f>D511+'2018'!E388+102.5</f>
        <v>4917.5</v>
      </c>
    </row>
    <row r="512" spans="1:6" x14ac:dyDescent="0.25">
      <c r="A512" s="530"/>
      <c r="B512" s="387" t="s">
        <v>19</v>
      </c>
      <c r="C512" s="415">
        <v>5000</v>
      </c>
      <c r="D512" s="415">
        <v>5000</v>
      </c>
      <c r="E512" s="415">
        <f>C512+'2016'!E382+'2017'!E376+'2018'!E389</f>
        <v>40000</v>
      </c>
      <c r="F512" s="415">
        <f>D512+'2016'!F382+'2017'!F376+'2018'!F389</f>
        <v>40000</v>
      </c>
    </row>
    <row r="513" spans="1:6" ht="30" x14ac:dyDescent="0.25">
      <c r="A513" s="530">
        <v>156</v>
      </c>
      <c r="B513" s="384" t="s">
        <v>222</v>
      </c>
      <c r="C513" s="412">
        <f>C514+C515</f>
        <v>80000</v>
      </c>
      <c r="D513" s="412">
        <f>D514+D515</f>
        <v>99900</v>
      </c>
      <c r="E513" s="412">
        <f>E514+E515</f>
        <v>297429</v>
      </c>
      <c r="F513" s="412">
        <f>F514+F515</f>
        <v>341054.64</v>
      </c>
    </row>
    <row r="514" spans="1:6" s="504" customFormat="1" x14ac:dyDescent="0.25">
      <c r="A514" s="495"/>
      <c r="B514" s="505" t="s">
        <v>13</v>
      </c>
      <c r="C514" s="535">
        <f t="shared" ref="C514:F515" si="9">C518+C521</f>
        <v>10000</v>
      </c>
      <c r="D514" s="535">
        <f t="shared" si="9"/>
        <v>10000</v>
      </c>
      <c r="E514" s="535">
        <f t="shared" si="9"/>
        <v>23929</v>
      </c>
      <c r="F514" s="535">
        <f t="shared" si="9"/>
        <v>24080.44</v>
      </c>
    </row>
    <row r="515" spans="1:6" s="155" customFormat="1" x14ac:dyDescent="0.25">
      <c r="A515" s="530"/>
      <c r="B515" s="387" t="s">
        <v>19</v>
      </c>
      <c r="C515" s="415">
        <f t="shared" si="9"/>
        <v>70000</v>
      </c>
      <c r="D515" s="415">
        <f t="shared" si="9"/>
        <v>89900</v>
      </c>
      <c r="E515" s="415">
        <f t="shared" si="9"/>
        <v>273500</v>
      </c>
      <c r="F515" s="415">
        <f t="shared" si="9"/>
        <v>316974.2</v>
      </c>
    </row>
    <row r="516" spans="1:6" x14ac:dyDescent="0.25">
      <c r="A516" s="530"/>
      <c r="B516" s="384" t="s">
        <v>155</v>
      </c>
      <c r="C516" s="412"/>
      <c r="D516" s="412"/>
      <c r="E516" s="414"/>
      <c r="F516" s="414"/>
    </row>
    <row r="517" spans="1:6" x14ac:dyDescent="0.25">
      <c r="A517" s="530"/>
      <c r="B517" s="384" t="s">
        <v>214</v>
      </c>
      <c r="C517" s="412">
        <f>C518+C519</f>
        <v>67000</v>
      </c>
      <c r="D517" s="412">
        <f>D518+D519</f>
        <v>86900</v>
      </c>
      <c r="E517" s="412">
        <f>E518+E519</f>
        <v>257000</v>
      </c>
      <c r="F517" s="412">
        <f>F518+F519</f>
        <v>300474.2</v>
      </c>
    </row>
    <row r="518" spans="1:6" x14ac:dyDescent="0.25">
      <c r="A518" s="530"/>
      <c r="B518" s="387" t="s">
        <v>13</v>
      </c>
      <c r="C518" s="415">
        <v>7000</v>
      </c>
      <c r="D518" s="415">
        <v>7000</v>
      </c>
      <c r="E518" s="415">
        <f>C518+'2017'!E384</f>
        <v>17000</v>
      </c>
      <c r="F518" s="415">
        <f>D518+'2017'!E384</f>
        <v>17000</v>
      </c>
    </row>
    <row r="519" spans="1:6" x14ac:dyDescent="0.25">
      <c r="A519" s="530"/>
      <c r="B519" s="387" t="s">
        <v>19</v>
      </c>
      <c r="C519" s="415">
        <v>60000</v>
      </c>
      <c r="D519" s="415">
        <v>79900</v>
      </c>
      <c r="E519" s="415">
        <f>C519+'2016'!E386+'2017'!E380+'2018'!E394</f>
        <v>240000</v>
      </c>
      <c r="F519" s="415">
        <f>D519+'2016'!F386+'2017'!F380+'2018'!F394</f>
        <v>283474.2</v>
      </c>
    </row>
    <row r="520" spans="1:6" x14ac:dyDescent="0.25">
      <c r="A520" s="530"/>
      <c r="B520" s="384" t="s">
        <v>215</v>
      </c>
      <c r="C520" s="412">
        <f>C521+C522</f>
        <v>13000</v>
      </c>
      <c r="D520" s="412">
        <f>D521+D522</f>
        <v>13000</v>
      </c>
      <c r="E520" s="412">
        <f>E521+E522</f>
        <v>40429</v>
      </c>
      <c r="F520" s="412">
        <f>F521+F522</f>
        <v>40580.44</v>
      </c>
    </row>
    <row r="521" spans="1:6" s="155" customFormat="1" x14ac:dyDescent="0.25">
      <c r="A521" s="530"/>
      <c r="B521" s="387" t="s">
        <v>13</v>
      </c>
      <c r="C521" s="415">
        <v>3000</v>
      </c>
      <c r="D521" s="415">
        <v>3000</v>
      </c>
      <c r="E521" s="415">
        <f>C521+'2017'!E385+'2018'!E397</f>
        <v>6929</v>
      </c>
      <c r="F521" s="415">
        <f>D521+'2017'!E385+'2018'!E397+151.44</f>
        <v>7080.44</v>
      </c>
    </row>
    <row r="522" spans="1:6" s="155" customFormat="1" x14ac:dyDescent="0.25">
      <c r="A522" s="530"/>
      <c r="B522" s="387" t="s">
        <v>19</v>
      </c>
      <c r="C522" s="415">
        <v>10000</v>
      </c>
      <c r="D522" s="415">
        <v>10000</v>
      </c>
      <c r="E522" s="415">
        <f>C522+'2016'!E387+'2017'!E381+'2018'!E398</f>
        <v>33500</v>
      </c>
      <c r="F522" s="415">
        <f>D522+'2016'!F387+'2017'!F381+'2018'!F398</f>
        <v>33500</v>
      </c>
    </row>
    <row r="523" spans="1:6" ht="45" x14ac:dyDescent="0.25">
      <c r="A523" s="530">
        <v>157</v>
      </c>
      <c r="B523" s="384" t="s">
        <v>223</v>
      </c>
      <c r="C523" s="412">
        <f>C524</f>
        <v>6000</v>
      </c>
      <c r="D523" s="412">
        <f>D524</f>
        <v>6100</v>
      </c>
      <c r="E523" s="412">
        <f>E524</f>
        <v>20500</v>
      </c>
      <c r="F523" s="412">
        <f>F524</f>
        <v>23886.77</v>
      </c>
    </row>
    <row r="524" spans="1:6" s="155" customFormat="1" x14ac:dyDescent="0.25">
      <c r="A524" s="530"/>
      <c r="B524" s="387" t="s">
        <v>19</v>
      </c>
      <c r="C524" s="415">
        <f>C526+C527+C528</f>
        <v>6000</v>
      </c>
      <c r="D524" s="415">
        <f>D526+D527+D528</f>
        <v>6100</v>
      </c>
      <c r="E524" s="415">
        <f>E526+E527+E528</f>
        <v>20500</v>
      </c>
      <c r="F524" s="415">
        <f>F526+F527+F528</f>
        <v>23886.77</v>
      </c>
    </row>
    <row r="525" spans="1:6" x14ac:dyDescent="0.25">
      <c r="A525" s="530"/>
      <c r="B525" s="384" t="s">
        <v>155</v>
      </c>
      <c r="C525" s="412"/>
      <c r="D525" s="412"/>
      <c r="E525" s="414"/>
      <c r="F525" s="414"/>
    </row>
    <row r="526" spans="1:6" x14ac:dyDescent="0.25">
      <c r="A526" s="530"/>
      <c r="B526" s="384" t="s">
        <v>164</v>
      </c>
      <c r="C526" s="412">
        <v>500</v>
      </c>
      <c r="D526" s="412">
        <v>500</v>
      </c>
      <c r="E526" s="412">
        <f>C526+'2016'!E394+'2017'!E389+'2018'!E402</f>
        <v>2000</v>
      </c>
      <c r="F526" s="412">
        <f>D526+'2016'!F394+'2017'!F389+'2018'!F402</f>
        <v>2000</v>
      </c>
    </row>
    <row r="527" spans="1:6" x14ac:dyDescent="0.25">
      <c r="A527" s="530"/>
      <c r="B527" s="384" t="s">
        <v>214</v>
      </c>
      <c r="C527" s="412">
        <v>2500</v>
      </c>
      <c r="D527" s="412">
        <v>2600</v>
      </c>
      <c r="E527" s="412">
        <f>C527+'2016'!E395+'2017'!E390+'2018'!E403</f>
        <v>10000</v>
      </c>
      <c r="F527" s="412">
        <f>D527+'2016'!F395+'2017'!F390+'2018'!F403</f>
        <v>13386.77</v>
      </c>
    </row>
    <row r="528" spans="1:6" x14ac:dyDescent="0.25">
      <c r="A528" s="530"/>
      <c r="B528" s="384" t="s">
        <v>215</v>
      </c>
      <c r="C528" s="412">
        <v>3000</v>
      </c>
      <c r="D528" s="412">
        <v>3000</v>
      </c>
      <c r="E528" s="412">
        <f>C528+'2016'!E396+'2017'!E391+'2018'!E404</f>
        <v>8500</v>
      </c>
      <c r="F528" s="412">
        <f>D528+'2016'!F396+'2017'!F391+'2018'!F404</f>
        <v>8500</v>
      </c>
    </row>
    <row r="529" spans="1:6" ht="45" x14ac:dyDescent="0.25">
      <c r="A529" s="530">
        <v>158</v>
      </c>
      <c r="B529" s="384" t="s">
        <v>667</v>
      </c>
      <c r="C529" s="412">
        <f>C530</f>
        <v>7000</v>
      </c>
      <c r="D529" s="412">
        <f>D530</f>
        <v>7000</v>
      </c>
      <c r="E529" s="412">
        <f>E530</f>
        <v>7000</v>
      </c>
      <c r="F529" s="412">
        <f>F530</f>
        <v>7000</v>
      </c>
    </row>
    <row r="530" spans="1:6" x14ac:dyDescent="0.25">
      <c r="A530" s="530"/>
      <c r="B530" s="387" t="s">
        <v>13</v>
      </c>
      <c r="C530" s="415">
        <v>7000</v>
      </c>
      <c r="D530" s="415">
        <v>7000</v>
      </c>
      <c r="E530" s="415">
        <f>C530</f>
        <v>7000</v>
      </c>
      <c r="F530" s="415">
        <f>D530</f>
        <v>7000</v>
      </c>
    </row>
    <row r="531" spans="1:6" ht="45" x14ac:dyDescent="0.25">
      <c r="A531" s="530">
        <v>159</v>
      </c>
      <c r="B531" s="384" t="s">
        <v>550</v>
      </c>
      <c r="C531" s="412"/>
      <c r="D531" s="412"/>
      <c r="E531" s="412">
        <f>E532</f>
        <v>3000</v>
      </c>
      <c r="F531" s="412">
        <f>F532</f>
        <v>1200</v>
      </c>
    </row>
    <row r="532" spans="1:6" x14ac:dyDescent="0.25">
      <c r="A532" s="530"/>
      <c r="B532" s="387" t="s">
        <v>19</v>
      </c>
      <c r="C532" s="412"/>
      <c r="D532" s="412"/>
      <c r="E532" s="415">
        <f>'2017'!E393</f>
        <v>3000</v>
      </c>
      <c r="F532" s="415">
        <f>'2017'!F393</f>
        <v>1200</v>
      </c>
    </row>
    <row r="533" spans="1:6" ht="75" x14ac:dyDescent="0.25">
      <c r="A533" s="530">
        <v>160</v>
      </c>
      <c r="B533" s="384" t="s">
        <v>224</v>
      </c>
      <c r="C533" s="412">
        <f>C534</f>
        <v>1200</v>
      </c>
      <c r="D533" s="412">
        <f>D534</f>
        <v>3900</v>
      </c>
      <c r="E533" s="412">
        <f>E534</f>
        <v>4300</v>
      </c>
      <c r="F533" s="412">
        <f>F534</f>
        <v>9885.9</v>
      </c>
    </row>
    <row r="534" spans="1:6" s="155" customFormat="1" x14ac:dyDescent="0.25">
      <c r="A534" s="530"/>
      <c r="B534" s="387" t="s">
        <v>19</v>
      </c>
      <c r="C534" s="422">
        <f>C536+C537</f>
        <v>1200</v>
      </c>
      <c r="D534" s="422">
        <f>D536+D537</f>
        <v>3900</v>
      </c>
      <c r="E534" s="422">
        <f>E536+E537</f>
        <v>4300</v>
      </c>
      <c r="F534" s="422">
        <f>F536+F537</f>
        <v>9885.9</v>
      </c>
    </row>
    <row r="535" spans="1:6" x14ac:dyDescent="0.25">
      <c r="A535" s="530"/>
      <c r="B535" s="384" t="s">
        <v>155</v>
      </c>
      <c r="C535" s="424"/>
      <c r="D535" s="424"/>
      <c r="E535" s="414"/>
      <c r="F535" s="414"/>
    </row>
    <row r="536" spans="1:6" ht="30" x14ac:dyDescent="0.25">
      <c r="A536" s="530"/>
      <c r="B536" s="384" t="s">
        <v>225</v>
      </c>
      <c r="C536" s="424">
        <v>1200</v>
      </c>
      <c r="D536" s="424">
        <v>3900</v>
      </c>
      <c r="E536" s="424">
        <f>C536+'2016'!E400+'2017'!E397+'2018'!E408</f>
        <v>3900</v>
      </c>
      <c r="F536" s="424">
        <f>D536+'2016'!F400+'2017'!F397+'2018'!F406</f>
        <v>9885.9</v>
      </c>
    </row>
    <row r="537" spans="1:6" x14ac:dyDescent="0.25">
      <c r="A537" s="530"/>
      <c r="B537" s="384" t="s">
        <v>226</v>
      </c>
      <c r="C537" s="424"/>
      <c r="D537" s="424"/>
      <c r="E537" s="424">
        <f>'2016'!E401+'2017'!E398</f>
        <v>400</v>
      </c>
      <c r="F537" s="424">
        <f>'2016'!F401+'2017'!F398</f>
        <v>0</v>
      </c>
    </row>
    <row r="538" spans="1:6" ht="45" x14ac:dyDescent="0.25">
      <c r="A538" s="530">
        <v>161</v>
      </c>
      <c r="B538" s="384" t="s">
        <v>489</v>
      </c>
      <c r="C538" s="412">
        <f>C539</f>
        <v>500</v>
      </c>
      <c r="D538" s="412">
        <f>D539</f>
        <v>0</v>
      </c>
      <c r="E538" s="412">
        <f>E539</f>
        <v>3400</v>
      </c>
      <c r="F538" s="412">
        <f>F539</f>
        <v>930</v>
      </c>
    </row>
    <row r="539" spans="1:6" s="155" customFormat="1" x14ac:dyDescent="0.25">
      <c r="A539" s="530"/>
      <c r="B539" s="387" t="s">
        <v>19</v>
      </c>
      <c r="C539" s="422">
        <f>C541+C542</f>
        <v>500</v>
      </c>
      <c r="D539" s="422">
        <f>D541+D542</f>
        <v>0</v>
      </c>
      <c r="E539" s="422">
        <f>E541+E542</f>
        <v>3400</v>
      </c>
      <c r="F539" s="422">
        <f>F541+F542</f>
        <v>930</v>
      </c>
    </row>
    <row r="540" spans="1:6" x14ac:dyDescent="0.25">
      <c r="A540" s="530"/>
      <c r="B540" s="384" t="s">
        <v>155</v>
      </c>
      <c r="C540" s="426"/>
      <c r="D540" s="424"/>
      <c r="E540" s="414"/>
      <c r="F540" s="414"/>
    </row>
    <row r="541" spans="1:6" ht="30" x14ac:dyDescent="0.25">
      <c r="A541" s="530"/>
      <c r="B541" s="384" t="s">
        <v>225</v>
      </c>
      <c r="C541" s="424">
        <v>500</v>
      </c>
      <c r="D541" s="424"/>
      <c r="E541" s="424">
        <f>C541+'2016'!E405+'2017'!E402+'2018'!E412</f>
        <v>2000</v>
      </c>
      <c r="F541" s="424">
        <f>D541+'2016'!F405+'2017'!F402+'2018'!F412</f>
        <v>930</v>
      </c>
    </row>
    <row r="542" spans="1:6" x14ac:dyDescent="0.25">
      <c r="A542" s="530"/>
      <c r="B542" s="384" t="s">
        <v>226</v>
      </c>
      <c r="C542" s="424"/>
      <c r="D542" s="424"/>
      <c r="E542" s="424">
        <f>'2016'!E406+'2017'!E403</f>
        <v>1400</v>
      </c>
      <c r="F542" s="424">
        <f>'2016'!F406+'2017'!F403</f>
        <v>0</v>
      </c>
    </row>
    <row r="543" spans="1:6" ht="105" x14ac:dyDescent="0.25">
      <c r="A543" s="530">
        <v>162</v>
      </c>
      <c r="B543" s="384" t="s">
        <v>217</v>
      </c>
      <c r="C543" s="412">
        <f>C544</f>
        <v>200</v>
      </c>
      <c r="D543" s="412">
        <f>D544</f>
        <v>0</v>
      </c>
      <c r="E543" s="412">
        <f>E544</f>
        <v>1200</v>
      </c>
      <c r="F543" s="412">
        <f>F544</f>
        <v>405.9</v>
      </c>
    </row>
    <row r="544" spans="1:6" s="155" customFormat="1" x14ac:dyDescent="0.25">
      <c r="A544" s="530"/>
      <c r="B544" s="387" t="s">
        <v>19</v>
      </c>
      <c r="C544" s="422">
        <f>C546+C547</f>
        <v>200</v>
      </c>
      <c r="D544" s="422">
        <f>D546+D547</f>
        <v>0</v>
      </c>
      <c r="E544" s="422">
        <f>E546+E547</f>
        <v>1200</v>
      </c>
      <c r="F544" s="422">
        <f>F546+F547</f>
        <v>405.9</v>
      </c>
    </row>
    <row r="545" spans="1:6" x14ac:dyDescent="0.25">
      <c r="A545" s="530"/>
      <c r="B545" s="384" t="s">
        <v>155</v>
      </c>
      <c r="C545" s="424"/>
      <c r="D545" s="424"/>
      <c r="E545" s="414"/>
      <c r="F545" s="414"/>
    </row>
    <row r="546" spans="1:6" ht="30" x14ac:dyDescent="0.25">
      <c r="A546" s="530"/>
      <c r="B546" s="384" t="s">
        <v>225</v>
      </c>
      <c r="C546" s="424">
        <v>200</v>
      </c>
      <c r="D546" s="424"/>
      <c r="E546" s="424">
        <f>'2019'!E549+'2016'!E410+'2017'!E407+'2018'!E416</f>
        <v>800</v>
      </c>
      <c r="F546" s="424">
        <f>'2019'!F549+'2016'!F410+'2017'!F407+'2018'!F416</f>
        <v>405.9</v>
      </c>
    </row>
    <row r="547" spans="1:6" x14ac:dyDescent="0.25">
      <c r="A547" s="530"/>
      <c r="B547" s="384" t="s">
        <v>226</v>
      </c>
      <c r="C547" s="424"/>
      <c r="D547" s="424"/>
      <c r="E547" s="424">
        <f>'2016'!E411+'2017'!E408</f>
        <v>400</v>
      </c>
      <c r="F547" s="424">
        <f>'2016'!F411+'2017'!F408</f>
        <v>0</v>
      </c>
    </row>
    <row r="548" spans="1:6" ht="90" x14ac:dyDescent="0.25">
      <c r="A548" s="530">
        <v>163</v>
      </c>
      <c r="B548" s="384" t="s">
        <v>551</v>
      </c>
      <c r="C548" s="424"/>
      <c r="D548" s="424"/>
      <c r="E548" s="412">
        <f>E549</f>
        <v>22500</v>
      </c>
      <c r="F548" s="412">
        <f>F549</f>
        <v>1600</v>
      </c>
    </row>
    <row r="549" spans="1:6" x14ac:dyDescent="0.25">
      <c r="A549" s="530"/>
      <c r="B549" s="387" t="s">
        <v>19</v>
      </c>
      <c r="C549" s="424"/>
      <c r="D549" s="424"/>
      <c r="E549" s="422">
        <f>'2017'!E410</f>
        <v>22500</v>
      </c>
      <c r="F549" s="422">
        <f>'2017'!F410</f>
        <v>1600</v>
      </c>
    </row>
    <row r="550" spans="1:6" ht="75" x14ac:dyDescent="0.25">
      <c r="A550" s="530">
        <v>164</v>
      </c>
      <c r="B550" s="384" t="s">
        <v>219</v>
      </c>
      <c r="C550" s="412">
        <f>C551</f>
        <v>700</v>
      </c>
      <c r="D550" s="412">
        <f>D551</f>
        <v>0</v>
      </c>
      <c r="E550" s="412">
        <f>E551+E555</f>
        <v>2800</v>
      </c>
      <c r="F550" s="412">
        <f>F551+F555</f>
        <v>625</v>
      </c>
    </row>
    <row r="551" spans="1:6" s="155" customFormat="1" x14ac:dyDescent="0.25">
      <c r="A551" s="530"/>
      <c r="B551" s="387" t="s">
        <v>19</v>
      </c>
      <c r="C551" s="422">
        <f>C553+C554</f>
        <v>700</v>
      </c>
      <c r="D551" s="422">
        <f>D553+D554</f>
        <v>0</v>
      </c>
      <c r="E551" s="422">
        <f>E553+E554</f>
        <v>2800</v>
      </c>
      <c r="F551" s="422">
        <f>F553+F554</f>
        <v>325</v>
      </c>
    </row>
    <row r="552" spans="1:6" x14ac:dyDescent="0.25">
      <c r="A552" s="530"/>
      <c r="B552" s="384" t="s">
        <v>155</v>
      </c>
      <c r="C552" s="424"/>
      <c r="D552" s="424"/>
      <c r="E552" s="414"/>
      <c r="F552" s="414"/>
    </row>
    <row r="553" spans="1:6" ht="30" x14ac:dyDescent="0.25">
      <c r="A553" s="530"/>
      <c r="B553" s="384" t="s">
        <v>225</v>
      </c>
      <c r="C553" s="424">
        <v>700</v>
      </c>
      <c r="D553" s="424">
        <v>0</v>
      </c>
      <c r="E553" s="424">
        <f>C553+'2016'!E415+'2017'!E414+'2018'!E420</f>
        <v>2400</v>
      </c>
      <c r="F553" s="424">
        <f>D553+'2016'!F415+'2017'!F414+'2018'!F420</f>
        <v>325</v>
      </c>
    </row>
    <row r="554" spans="1:6" x14ac:dyDescent="0.25">
      <c r="A554" s="530"/>
      <c r="B554" s="384" t="s">
        <v>226</v>
      </c>
      <c r="C554" s="424"/>
      <c r="D554" s="424"/>
      <c r="E554" s="424">
        <f>'2016'!E416+'2017'!E415</f>
        <v>400</v>
      </c>
      <c r="F554" s="424">
        <f>'2016'!F416+'2017'!F415</f>
        <v>0</v>
      </c>
    </row>
    <row r="555" spans="1:6" x14ac:dyDescent="0.25">
      <c r="A555" s="530"/>
      <c r="B555" s="387" t="s">
        <v>22</v>
      </c>
      <c r="C555" s="424"/>
      <c r="D555" s="424"/>
      <c r="E555" s="422">
        <f>E556</f>
        <v>0</v>
      </c>
      <c r="F555" s="422">
        <f>F556</f>
        <v>300</v>
      </c>
    </row>
    <row r="556" spans="1:6" ht="30" x14ac:dyDescent="0.25">
      <c r="A556" s="530"/>
      <c r="B556" s="384" t="s">
        <v>225</v>
      </c>
      <c r="C556" s="424"/>
      <c r="D556" s="424"/>
      <c r="E556" s="412">
        <f>'2017'!E417</f>
        <v>0</v>
      </c>
      <c r="F556" s="412">
        <f>'2017'!F417</f>
        <v>300</v>
      </c>
    </row>
    <row r="557" spans="1:6" ht="60" x14ac:dyDescent="0.25">
      <c r="A557" s="530">
        <v>165</v>
      </c>
      <c r="B557" s="384" t="s">
        <v>227</v>
      </c>
      <c r="C557" s="412">
        <f>C558</f>
        <v>400</v>
      </c>
      <c r="D557" s="412">
        <f>D558</f>
        <v>1258</v>
      </c>
      <c r="E557" s="412">
        <f>E558</f>
        <v>1600</v>
      </c>
      <c r="F557" s="412">
        <f>F558</f>
        <v>2229.14</v>
      </c>
    </row>
    <row r="558" spans="1:6" s="155" customFormat="1" x14ac:dyDescent="0.25">
      <c r="A558" s="530"/>
      <c r="B558" s="387" t="s">
        <v>19</v>
      </c>
      <c r="C558" s="422">
        <v>400</v>
      </c>
      <c r="D558" s="422">
        <v>1258</v>
      </c>
      <c r="E558" s="422">
        <f>C558+'2016'!E418+'2017'!E419+'2018'!E422</f>
        <v>1600</v>
      </c>
      <c r="F558" s="422">
        <f>D558+'2016'!F418+'2017'!F419+'2018'!F422</f>
        <v>2229.14</v>
      </c>
    </row>
    <row r="559" spans="1:6" ht="90" x14ac:dyDescent="0.25">
      <c r="A559" s="530">
        <v>166</v>
      </c>
      <c r="B559" s="384" t="s">
        <v>228</v>
      </c>
      <c r="C559" s="412">
        <f>C560</f>
        <v>400</v>
      </c>
      <c r="D559" s="412">
        <f>D560</f>
        <v>400</v>
      </c>
      <c r="E559" s="412">
        <f>E560</f>
        <v>1600</v>
      </c>
      <c r="F559" s="412">
        <f>F560</f>
        <v>1119</v>
      </c>
    </row>
    <row r="560" spans="1:6" s="155" customFormat="1" x14ac:dyDescent="0.25">
      <c r="A560" s="530"/>
      <c r="B560" s="387" t="s">
        <v>19</v>
      </c>
      <c r="C560" s="422">
        <v>400</v>
      </c>
      <c r="D560" s="422">
        <v>400</v>
      </c>
      <c r="E560" s="422">
        <f>C560+'2016'!E420+'2017'!E421+'2018'!E424</f>
        <v>1600</v>
      </c>
      <c r="F560" s="422">
        <f>D560+'2016'!F420+'2017'!F421+'2018'!F424</f>
        <v>1119</v>
      </c>
    </row>
    <row r="561" spans="1:6" ht="62.25" customHeight="1" x14ac:dyDescent="0.25">
      <c r="A561" s="530">
        <v>167</v>
      </c>
      <c r="B561" s="384" t="s">
        <v>229</v>
      </c>
      <c r="C561" s="412">
        <f>C562</f>
        <v>3000</v>
      </c>
      <c r="D561" s="412">
        <f>D562</f>
        <v>5300</v>
      </c>
      <c r="E561" s="412">
        <f>E562</f>
        <v>9400</v>
      </c>
      <c r="F561" s="412">
        <f>F562</f>
        <v>9900</v>
      </c>
    </row>
    <row r="562" spans="1:6" s="155" customFormat="1" x14ac:dyDescent="0.25">
      <c r="A562" s="530"/>
      <c r="B562" s="387" t="s">
        <v>19</v>
      </c>
      <c r="C562" s="422">
        <v>3000</v>
      </c>
      <c r="D562" s="422">
        <v>5300</v>
      </c>
      <c r="E562" s="422">
        <f>C562+'2016'!E422+'2017'!E423+'2018'!E426</f>
        <v>9400</v>
      </c>
      <c r="F562" s="422">
        <f>D562+'2016'!F422+'2017'!F423+'2018'!F426</f>
        <v>9900</v>
      </c>
    </row>
    <row r="563" spans="1:6" ht="45" x14ac:dyDescent="0.25">
      <c r="A563" s="530">
        <v>168</v>
      </c>
      <c r="B563" s="384" t="s">
        <v>230</v>
      </c>
      <c r="C563" s="412">
        <f>C564</f>
        <v>2400</v>
      </c>
      <c r="D563" s="412">
        <f>D564</f>
        <v>453</v>
      </c>
      <c r="E563" s="412">
        <f>E564+E568</f>
        <v>7500</v>
      </c>
      <c r="F563" s="412">
        <f>F564+F568</f>
        <v>8167</v>
      </c>
    </row>
    <row r="564" spans="1:6" s="155" customFormat="1" x14ac:dyDescent="0.25">
      <c r="A564" s="530"/>
      <c r="B564" s="387" t="s">
        <v>19</v>
      </c>
      <c r="C564" s="422">
        <f>C566+C567</f>
        <v>2400</v>
      </c>
      <c r="D564" s="422">
        <f>D566+D567</f>
        <v>453</v>
      </c>
      <c r="E564" s="422">
        <f>E566+E567</f>
        <v>7500</v>
      </c>
      <c r="F564" s="422">
        <f>F566+F567</f>
        <v>6067</v>
      </c>
    </row>
    <row r="565" spans="1:6" x14ac:dyDescent="0.25">
      <c r="A565" s="530"/>
      <c r="B565" s="384" t="s">
        <v>155</v>
      </c>
      <c r="C565" s="424"/>
      <c r="D565" s="424"/>
      <c r="E565" s="424"/>
      <c r="F565" s="424"/>
    </row>
    <row r="566" spans="1:6" ht="30" x14ac:dyDescent="0.25">
      <c r="A566" s="530"/>
      <c r="B566" s="384" t="s">
        <v>225</v>
      </c>
      <c r="C566" s="424">
        <v>1300</v>
      </c>
      <c r="D566" s="424"/>
      <c r="E566" s="424">
        <f>C566+'2016'!E426+'2017'!E428+'2018'!E430</f>
        <v>3700</v>
      </c>
      <c r="F566" s="424">
        <f>D566+'2016'!F426+'2017'!F428+'2018'!F430</f>
        <v>2500</v>
      </c>
    </row>
    <row r="567" spans="1:6" x14ac:dyDescent="0.25">
      <c r="A567" s="530"/>
      <c r="B567" s="384" t="s">
        <v>226</v>
      </c>
      <c r="C567" s="424">
        <v>1100</v>
      </c>
      <c r="D567" s="424">
        <v>453</v>
      </c>
      <c r="E567" s="424">
        <f>C567+'2016'!E427+'2017'!E429+'2018'!E431</f>
        <v>3800</v>
      </c>
      <c r="F567" s="424">
        <f>D567+'2016'!F427+'2017'!F429+'2018'!F431</f>
        <v>3567</v>
      </c>
    </row>
    <row r="568" spans="1:6" x14ac:dyDescent="0.25">
      <c r="A568" s="530"/>
      <c r="B568" s="387" t="s">
        <v>22</v>
      </c>
      <c r="C568" s="424"/>
      <c r="D568" s="424"/>
      <c r="E568" s="422">
        <f>E569</f>
        <v>0</v>
      </c>
      <c r="F568" s="422">
        <f>F569</f>
        <v>2100</v>
      </c>
    </row>
    <row r="569" spans="1:6" ht="30" x14ac:dyDescent="0.25">
      <c r="A569" s="530"/>
      <c r="B569" s="384" t="s">
        <v>225</v>
      </c>
      <c r="C569" s="424"/>
      <c r="D569" s="424"/>
      <c r="E569" s="424">
        <f>'2017'!E424</f>
        <v>0</v>
      </c>
      <c r="F569" s="424">
        <f>'2017'!F424</f>
        <v>2100</v>
      </c>
    </row>
    <row r="570" spans="1:6" ht="50.25" customHeight="1" x14ac:dyDescent="0.25">
      <c r="A570" s="530">
        <v>169</v>
      </c>
      <c r="B570" s="384" t="s">
        <v>231</v>
      </c>
      <c r="C570" s="412">
        <f>C571</f>
        <v>900</v>
      </c>
      <c r="D570" s="412">
        <f>D571</f>
        <v>1630</v>
      </c>
      <c r="E570" s="412">
        <f>E571</f>
        <v>2700</v>
      </c>
      <c r="F570" s="412">
        <f>F571</f>
        <v>6321.6</v>
      </c>
    </row>
    <row r="571" spans="1:6" s="155" customFormat="1" x14ac:dyDescent="0.25">
      <c r="A571" s="530"/>
      <c r="B571" s="387" t="s">
        <v>19</v>
      </c>
      <c r="C571" s="422">
        <f>C573+C574</f>
        <v>900</v>
      </c>
      <c r="D571" s="422">
        <f>D573+D574</f>
        <v>1630</v>
      </c>
      <c r="E571" s="422">
        <f>E573+E574</f>
        <v>2700</v>
      </c>
      <c r="F571" s="422">
        <f>F573+F574</f>
        <v>6321.6</v>
      </c>
    </row>
    <row r="572" spans="1:6" x14ac:dyDescent="0.25">
      <c r="A572" s="530"/>
      <c r="B572" s="384" t="s">
        <v>155</v>
      </c>
      <c r="C572" s="427"/>
      <c r="D572" s="427"/>
      <c r="E572" s="427"/>
      <c r="F572" s="427"/>
    </row>
    <row r="573" spans="1:6" ht="30" x14ac:dyDescent="0.25">
      <c r="A573" s="530"/>
      <c r="B573" s="384" t="s">
        <v>225</v>
      </c>
      <c r="C573" s="428">
        <v>500</v>
      </c>
      <c r="D573" s="428">
        <v>1500</v>
      </c>
      <c r="E573" s="427">
        <f>C573+'2016'!E431+'2017'!E432+'2018'!E435</f>
        <v>1100</v>
      </c>
      <c r="F573" s="427">
        <f>D573+'2016'!F431+'2017'!F432+'2018'!F435</f>
        <v>1740</v>
      </c>
    </row>
    <row r="574" spans="1:6" x14ac:dyDescent="0.25">
      <c r="A574" s="530"/>
      <c r="B574" s="384" t="s">
        <v>226</v>
      </c>
      <c r="C574" s="427">
        <v>400</v>
      </c>
      <c r="D574" s="427">
        <v>130</v>
      </c>
      <c r="E574" s="427">
        <f>C574+'2016'!E432+'2017'!E433+'2018'!E436</f>
        <v>1600</v>
      </c>
      <c r="F574" s="427">
        <f>D574+'2016'!F432+'2017'!F433+'2018'!F436</f>
        <v>4581.6000000000004</v>
      </c>
    </row>
    <row r="575" spans="1:6" ht="105" x14ac:dyDescent="0.25">
      <c r="A575" s="530">
        <v>170</v>
      </c>
      <c r="B575" s="384" t="s">
        <v>237</v>
      </c>
      <c r="C575" s="412">
        <f>C576</f>
        <v>3318</v>
      </c>
      <c r="D575" s="412">
        <f>D576</f>
        <v>3318</v>
      </c>
      <c r="E575" s="412">
        <f>E576</f>
        <v>15714.5</v>
      </c>
      <c r="F575" s="412">
        <f>F576</f>
        <v>15714.5</v>
      </c>
    </row>
    <row r="576" spans="1:6" s="155" customFormat="1" x14ac:dyDescent="0.25">
      <c r="A576" s="530"/>
      <c r="B576" s="429" t="s">
        <v>13</v>
      </c>
      <c r="C576" s="422">
        <v>3318</v>
      </c>
      <c r="D576" s="422">
        <v>3318</v>
      </c>
      <c r="E576" s="422">
        <f>C576+'2016'!E434+'2017'!E437+'2018'!E438</f>
        <v>15714.5</v>
      </c>
      <c r="F576" s="422">
        <v>15714.5</v>
      </c>
    </row>
    <row r="577" spans="1:6" ht="60" x14ac:dyDescent="0.25">
      <c r="A577" s="530">
        <v>171</v>
      </c>
      <c r="B577" s="384" t="s">
        <v>494</v>
      </c>
      <c r="C577" s="412">
        <f>C578</f>
        <v>500</v>
      </c>
      <c r="D577" s="412">
        <f>D578</f>
        <v>0</v>
      </c>
      <c r="E577" s="412">
        <f>E578</f>
        <v>2000</v>
      </c>
      <c r="F577" s="412">
        <f>F578</f>
        <v>1500</v>
      </c>
    </row>
    <row r="578" spans="1:6" s="155" customFormat="1" x14ac:dyDescent="0.25">
      <c r="A578" s="530"/>
      <c r="B578" s="387" t="s">
        <v>19</v>
      </c>
      <c r="C578" s="422">
        <v>500</v>
      </c>
      <c r="D578" s="422"/>
      <c r="E578" s="422">
        <f>C578+'2016'!E436+'2017'!E439+'2018'!E440</f>
        <v>2000</v>
      </c>
      <c r="F578" s="422">
        <f>D578+'2016'!F436+'2017'!F439+'2018'!F440</f>
        <v>1500</v>
      </c>
    </row>
    <row r="579" spans="1:6" ht="125.25" customHeight="1" x14ac:dyDescent="0.25">
      <c r="A579" s="530">
        <v>172</v>
      </c>
      <c r="B579" s="384" t="s">
        <v>238</v>
      </c>
      <c r="C579" s="412">
        <f>C580</f>
        <v>200</v>
      </c>
      <c r="D579" s="412">
        <f>D580</f>
        <v>0</v>
      </c>
      <c r="E579" s="412">
        <f>E580</f>
        <v>800</v>
      </c>
      <c r="F579" s="412">
        <f>F580</f>
        <v>400</v>
      </c>
    </row>
    <row r="580" spans="1:6" s="155" customFormat="1" x14ac:dyDescent="0.25">
      <c r="A580" s="530"/>
      <c r="B580" s="387" t="s">
        <v>19</v>
      </c>
      <c r="C580" s="415">
        <v>200</v>
      </c>
      <c r="D580" s="412"/>
      <c r="E580" s="415">
        <f>C580+'2016'!E438+'2017'!E441+'2018'!E442</f>
        <v>800</v>
      </c>
      <c r="F580" s="415">
        <f>D580+'2016'!F438+'2017'!F441+'2018'!F442</f>
        <v>400</v>
      </c>
    </row>
    <row r="581" spans="1:6" ht="90" x14ac:dyDescent="0.25">
      <c r="A581" s="530">
        <v>173</v>
      </c>
      <c r="B581" s="384" t="s">
        <v>495</v>
      </c>
      <c r="C581" s="412">
        <f>C582</f>
        <v>200</v>
      </c>
      <c r="D581" s="412">
        <f>D582</f>
        <v>0</v>
      </c>
      <c r="E581" s="412">
        <f>E582</f>
        <v>800</v>
      </c>
      <c r="F581" s="412">
        <f>F582</f>
        <v>1144.3</v>
      </c>
    </row>
    <row r="582" spans="1:6" s="155" customFormat="1" x14ac:dyDescent="0.25">
      <c r="A582" s="530"/>
      <c r="B582" s="387" t="s">
        <v>19</v>
      </c>
      <c r="C582" s="415">
        <v>200</v>
      </c>
      <c r="D582" s="412">
        <v>0</v>
      </c>
      <c r="E582" s="415">
        <f>C582+'2016'!E440+'2017'!E443+'2018'!E444</f>
        <v>800</v>
      </c>
      <c r="F582" s="415">
        <f>D582+'2016'!F440+'2017'!F443+'2018'!F444</f>
        <v>1144.3</v>
      </c>
    </row>
    <row r="583" spans="1:6" s="155" customFormat="1" ht="60" x14ac:dyDescent="0.25">
      <c r="A583" s="530">
        <v>174</v>
      </c>
      <c r="B583" s="384" t="s">
        <v>630</v>
      </c>
      <c r="C583" s="412">
        <f>C584</f>
        <v>40</v>
      </c>
      <c r="D583" s="412">
        <f>D584</f>
        <v>40</v>
      </c>
      <c r="E583" s="412">
        <f>E584</f>
        <v>40</v>
      </c>
      <c r="F583" s="412">
        <f>F584</f>
        <v>40</v>
      </c>
    </row>
    <row r="584" spans="1:6" s="155" customFormat="1" x14ac:dyDescent="0.25">
      <c r="A584" s="530"/>
      <c r="B584" s="387" t="s">
        <v>13</v>
      </c>
      <c r="C584" s="415">
        <v>40</v>
      </c>
      <c r="D584" s="415">
        <v>40</v>
      </c>
      <c r="E584" s="415">
        <f>C584</f>
        <v>40</v>
      </c>
      <c r="F584" s="415">
        <v>40</v>
      </c>
    </row>
    <row r="585" spans="1:6" s="155" customFormat="1" ht="75" x14ac:dyDescent="0.25">
      <c r="A585" s="530">
        <v>175</v>
      </c>
      <c r="B585" s="384" t="s">
        <v>632</v>
      </c>
      <c r="C585" s="412">
        <f>C586</f>
        <v>300</v>
      </c>
      <c r="D585" s="412">
        <f>D586</f>
        <v>288</v>
      </c>
      <c r="E585" s="412">
        <f>E586</f>
        <v>2100</v>
      </c>
      <c r="F585" s="412">
        <f>F586</f>
        <v>2088</v>
      </c>
    </row>
    <row r="586" spans="1:6" s="155" customFormat="1" x14ac:dyDescent="0.25">
      <c r="A586" s="530"/>
      <c r="B586" s="387" t="s">
        <v>13</v>
      </c>
      <c r="C586" s="415">
        <v>300</v>
      </c>
      <c r="D586" s="415">
        <v>288</v>
      </c>
      <c r="E586" s="415">
        <f>C586+'2016'!E442</f>
        <v>2100</v>
      </c>
      <c r="F586" s="415">
        <v>2088</v>
      </c>
    </row>
    <row r="587" spans="1:6" ht="75" x14ac:dyDescent="0.25">
      <c r="A587" s="530">
        <v>118</v>
      </c>
      <c r="B587" s="384" t="s">
        <v>235</v>
      </c>
      <c r="C587" s="412">
        <f>C588+C589</f>
        <v>1900</v>
      </c>
      <c r="D587" s="412">
        <f>D588+D589</f>
        <v>2872.33</v>
      </c>
      <c r="E587" s="412">
        <f>E588+E589</f>
        <v>6000</v>
      </c>
      <c r="F587" s="412">
        <f>F588+F589</f>
        <v>8272.33</v>
      </c>
    </row>
    <row r="588" spans="1:6" s="155" customFormat="1" x14ac:dyDescent="0.25">
      <c r="A588" s="530"/>
      <c r="B588" s="387" t="s">
        <v>13</v>
      </c>
      <c r="C588" s="422">
        <v>1900</v>
      </c>
      <c r="D588" s="422">
        <v>1947</v>
      </c>
      <c r="E588" s="412">
        <f>'2019'!E591+'2016'!E444+'2017'!E445+'2018'!E446</f>
        <v>6000</v>
      </c>
      <c r="F588" s="412">
        <f>'2019'!F591+'2016'!F444+'2017'!F445+'2018'!F446</f>
        <v>6047</v>
      </c>
    </row>
    <row r="589" spans="1:6" s="155" customFormat="1" x14ac:dyDescent="0.25">
      <c r="A589" s="530"/>
      <c r="B589" s="387" t="s">
        <v>19</v>
      </c>
      <c r="C589" s="422"/>
      <c r="D589" s="422">
        <v>925.33</v>
      </c>
      <c r="E589" s="412"/>
      <c r="F589" s="415">
        <f>D589+'2016'!F445</f>
        <v>2225.33</v>
      </c>
    </row>
    <row r="590" spans="1:6" ht="63" customHeight="1" x14ac:dyDescent="0.25">
      <c r="A590" s="530">
        <v>176</v>
      </c>
      <c r="B590" s="384" t="s">
        <v>236</v>
      </c>
      <c r="C590" s="412">
        <f>C591+C592</f>
        <v>1900</v>
      </c>
      <c r="D590" s="412">
        <f>D591+D592</f>
        <v>3774.8</v>
      </c>
      <c r="E590" s="412">
        <f>E591+E592</f>
        <v>6200</v>
      </c>
      <c r="F590" s="412">
        <f>F591+F592</f>
        <v>8074.8</v>
      </c>
    </row>
    <row r="591" spans="1:6" s="155" customFormat="1" x14ac:dyDescent="0.25">
      <c r="A591" s="530"/>
      <c r="B591" s="387" t="s">
        <v>13</v>
      </c>
      <c r="C591" s="415">
        <v>1900</v>
      </c>
      <c r="D591" s="415">
        <v>1865</v>
      </c>
      <c r="E591" s="415">
        <f>C591+'2016'!E447+'2017'!E447+'2018'!E448</f>
        <v>6200</v>
      </c>
      <c r="F591" s="415">
        <v>6165</v>
      </c>
    </row>
    <row r="592" spans="1:6" s="155" customFormat="1" x14ac:dyDescent="0.25">
      <c r="A592" s="530"/>
      <c r="B592" s="387" t="s">
        <v>19</v>
      </c>
      <c r="C592" s="415"/>
      <c r="D592" s="415">
        <v>1909.8</v>
      </c>
      <c r="E592" s="415"/>
      <c r="F592" s="415">
        <f>D592</f>
        <v>1909.8</v>
      </c>
    </row>
    <row r="593" spans="1:6" s="155" customFormat="1" ht="60" x14ac:dyDescent="0.25">
      <c r="A593" s="530">
        <v>177</v>
      </c>
      <c r="B593" s="384" t="s">
        <v>637</v>
      </c>
      <c r="C593" s="412">
        <f>C594</f>
        <v>5000</v>
      </c>
      <c r="D593" s="412">
        <f>D594</f>
        <v>5000</v>
      </c>
      <c r="E593" s="412">
        <f>E594</f>
        <v>5000</v>
      </c>
      <c r="F593" s="412">
        <f>F594</f>
        <v>5000</v>
      </c>
    </row>
    <row r="594" spans="1:6" s="155" customFormat="1" x14ac:dyDescent="0.25">
      <c r="A594" s="530"/>
      <c r="B594" s="387" t="s">
        <v>13</v>
      </c>
      <c r="C594" s="415">
        <v>5000</v>
      </c>
      <c r="D594" s="415">
        <v>5000</v>
      </c>
      <c r="E594" s="415">
        <f>C594</f>
        <v>5000</v>
      </c>
      <c r="F594" s="415">
        <v>5000</v>
      </c>
    </row>
    <row r="595" spans="1:6" s="155" customFormat="1" x14ac:dyDescent="0.25">
      <c r="A595" s="530">
        <v>178</v>
      </c>
      <c r="B595" s="384" t="s">
        <v>638</v>
      </c>
      <c r="C595" s="412">
        <f>C596</f>
        <v>1000</v>
      </c>
      <c r="D595" s="412">
        <f>D596</f>
        <v>1000</v>
      </c>
      <c r="E595" s="412">
        <f>E596</f>
        <v>1000</v>
      </c>
      <c r="F595" s="412">
        <f>F596</f>
        <v>1000</v>
      </c>
    </row>
    <row r="596" spans="1:6" s="155" customFormat="1" x14ac:dyDescent="0.25">
      <c r="A596" s="530"/>
      <c r="B596" s="387" t="s">
        <v>13</v>
      </c>
      <c r="C596" s="415">
        <v>1000</v>
      </c>
      <c r="D596" s="415">
        <v>1000</v>
      </c>
      <c r="E596" s="415">
        <f>C596</f>
        <v>1000</v>
      </c>
      <c r="F596" s="415">
        <v>1000</v>
      </c>
    </row>
    <row r="597" spans="1:6" ht="45" x14ac:dyDescent="0.25">
      <c r="A597" s="530">
        <v>179</v>
      </c>
      <c r="B597" s="384" t="s">
        <v>496</v>
      </c>
      <c r="C597" s="412">
        <f>C598</f>
        <v>4000</v>
      </c>
      <c r="D597" s="412">
        <f>D598</f>
        <v>4000</v>
      </c>
      <c r="E597" s="412">
        <f>E598</f>
        <v>7406</v>
      </c>
      <c r="F597" s="412">
        <f>F598</f>
        <v>7406</v>
      </c>
    </row>
    <row r="598" spans="1:6" s="155" customFormat="1" x14ac:dyDescent="0.25">
      <c r="A598" s="530"/>
      <c r="B598" s="387" t="s">
        <v>13</v>
      </c>
      <c r="C598" s="422">
        <v>4000</v>
      </c>
      <c r="D598" s="422">
        <v>4000</v>
      </c>
      <c r="E598" s="415">
        <f>C598+'2018'!E450</f>
        <v>7406</v>
      </c>
      <c r="F598" s="415">
        <v>7406</v>
      </c>
    </row>
    <row r="599" spans="1:6" s="155" customFormat="1" ht="45" x14ac:dyDescent="0.25">
      <c r="A599" s="530">
        <v>180</v>
      </c>
      <c r="B599" s="384" t="s">
        <v>639</v>
      </c>
      <c r="C599" s="412">
        <f>C600</f>
        <v>7500</v>
      </c>
      <c r="D599" s="412">
        <f>D600</f>
        <v>7500</v>
      </c>
      <c r="E599" s="412">
        <f>E600</f>
        <v>7500</v>
      </c>
      <c r="F599" s="412">
        <f>F600</f>
        <v>7500</v>
      </c>
    </row>
    <row r="600" spans="1:6" s="155" customFormat="1" x14ac:dyDescent="0.25">
      <c r="A600" s="530"/>
      <c r="B600" s="387" t="s">
        <v>13</v>
      </c>
      <c r="C600" s="422">
        <v>7500</v>
      </c>
      <c r="D600" s="422">
        <v>7500</v>
      </c>
      <c r="E600" s="422">
        <f>C600</f>
        <v>7500</v>
      </c>
      <c r="F600" s="422">
        <f>D600</f>
        <v>7500</v>
      </c>
    </row>
    <row r="601" spans="1:6" s="155" customFormat="1" ht="45" x14ac:dyDescent="0.25">
      <c r="A601" s="530">
        <v>181</v>
      </c>
      <c r="B601" s="384" t="s">
        <v>640</v>
      </c>
      <c r="C601" s="412">
        <f>C602</f>
        <v>12500</v>
      </c>
      <c r="D601" s="412">
        <f>D602</f>
        <v>12500</v>
      </c>
      <c r="E601" s="412">
        <f>E602</f>
        <v>12500</v>
      </c>
      <c r="F601" s="412">
        <f>F602</f>
        <v>12500</v>
      </c>
    </row>
    <row r="602" spans="1:6" s="155" customFormat="1" x14ac:dyDescent="0.25">
      <c r="A602" s="530"/>
      <c r="B602" s="387" t="s">
        <v>13</v>
      </c>
      <c r="C602" s="422">
        <v>12500</v>
      </c>
      <c r="D602" s="422">
        <v>12500</v>
      </c>
      <c r="E602" s="422">
        <f>C602</f>
        <v>12500</v>
      </c>
      <c r="F602" s="422">
        <f>D602</f>
        <v>12500</v>
      </c>
    </row>
    <row r="603" spans="1:6" s="155" customFormat="1" ht="45" x14ac:dyDescent="0.25">
      <c r="A603" s="530">
        <v>182</v>
      </c>
      <c r="B603" s="384" t="s">
        <v>641</v>
      </c>
      <c r="C603" s="422"/>
      <c r="D603" s="422"/>
      <c r="E603" s="412">
        <f>E604</f>
        <v>7568</v>
      </c>
      <c r="F603" s="412">
        <f>F604</f>
        <v>7568</v>
      </c>
    </row>
    <row r="604" spans="1:6" s="155" customFormat="1" x14ac:dyDescent="0.25">
      <c r="A604" s="530"/>
      <c r="B604" s="387" t="s">
        <v>13</v>
      </c>
      <c r="C604" s="422"/>
      <c r="D604" s="422"/>
      <c r="E604" s="415">
        <f>'2016'!E449+'2017'!E449</f>
        <v>7568</v>
      </c>
      <c r="F604" s="415">
        <v>7568</v>
      </c>
    </row>
    <row r="605" spans="1:6" s="155" customFormat="1" ht="60" x14ac:dyDescent="0.25">
      <c r="A605" s="530">
        <v>183</v>
      </c>
      <c r="B605" s="384" t="s">
        <v>642</v>
      </c>
      <c r="C605" s="412">
        <f>C606</f>
        <v>5000</v>
      </c>
      <c r="D605" s="412">
        <f>D606</f>
        <v>5000</v>
      </c>
      <c r="E605" s="412">
        <f>E606</f>
        <v>5000</v>
      </c>
      <c r="F605" s="412">
        <f>F606</f>
        <v>5000</v>
      </c>
    </row>
    <row r="606" spans="1:6" s="155" customFormat="1" x14ac:dyDescent="0.25">
      <c r="A606" s="530"/>
      <c r="B606" s="387" t="s">
        <v>13</v>
      </c>
      <c r="C606" s="422">
        <v>5000</v>
      </c>
      <c r="D606" s="422">
        <v>5000</v>
      </c>
      <c r="E606" s="415">
        <f>D606</f>
        <v>5000</v>
      </c>
      <c r="F606" s="415">
        <v>5000</v>
      </c>
    </row>
    <row r="607" spans="1:6" s="155" customFormat="1" ht="75" x14ac:dyDescent="0.25">
      <c r="A607" s="530">
        <v>184</v>
      </c>
      <c r="B607" s="384" t="s">
        <v>643</v>
      </c>
      <c r="C607" s="412">
        <f>C608</f>
        <v>5000</v>
      </c>
      <c r="D607" s="412">
        <f>D608</f>
        <v>5000</v>
      </c>
      <c r="E607" s="412">
        <f>E608</f>
        <v>5000</v>
      </c>
      <c r="F607" s="412">
        <f>F608</f>
        <v>5000</v>
      </c>
    </row>
    <row r="608" spans="1:6" s="155" customFormat="1" x14ac:dyDescent="0.25">
      <c r="A608" s="530"/>
      <c r="B608" s="387" t="s">
        <v>13</v>
      </c>
      <c r="C608" s="422">
        <v>5000</v>
      </c>
      <c r="D608" s="422">
        <v>5000</v>
      </c>
      <c r="E608" s="415">
        <f>D608</f>
        <v>5000</v>
      </c>
      <c r="F608" s="415">
        <v>5000</v>
      </c>
    </row>
    <row r="609" spans="1:6" ht="90" x14ac:dyDescent="0.25">
      <c r="A609" s="530">
        <v>185</v>
      </c>
      <c r="B609" s="384" t="s">
        <v>240</v>
      </c>
      <c r="C609" s="412">
        <f>C610</f>
        <v>300</v>
      </c>
      <c r="D609" s="412">
        <f>D610</f>
        <v>300</v>
      </c>
      <c r="E609" s="412">
        <f>E610</f>
        <v>1200</v>
      </c>
      <c r="F609" s="412">
        <f>F610</f>
        <v>2500</v>
      </c>
    </row>
    <row r="610" spans="1:6" s="155" customFormat="1" x14ac:dyDescent="0.25">
      <c r="A610" s="530"/>
      <c r="B610" s="387" t="s">
        <v>19</v>
      </c>
      <c r="C610" s="422">
        <v>300</v>
      </c>
      <c r="D610" s="422">
        <v>300</v>
      </c>
      <c r="E610" s="422">
        <f>C610+'2016'!E451+'2017'!E451+'2018'!E452</f>
        <v>1200</v>
      </c>
      <c r="F610" s="422">
        <f>D610+'2016'!F451+'2017'!F451+'2018'!F452</f>
        <v>2500</v>
      </c>
    </row>
    <row r="611" spans="1:6" ht="120" x14ac:dyDescent="0.25">
      <c r="A611" s="530">
        <v>186</v>
      </c>
      <c r="B611" s="384" t="s">
        <v>241</v>
      </c>
      <c r="C611" s="412">
        <f>C612</f>
        <v>200</v>
      </c>
      <c r="D611" s="412">
        <f>D612</f>
        <v>200</v>
      </c>
      <c r="E611" s="412">
        <f>E612</f>
        <v>1100</v>
      </c>
      <c r="F611" s="412">
        <f>F612</f>
        <v>1100</v>
      </c>
    </row>
    <row r="612" spans="1:6" s="155" customFormat="1" x14ac:dyDescent="0.25">
      <c r="A612" s="530"/>
      <c r="B612" s="387" t="s">
        <v>19</v>
      </c>
      <c r="C612" s="422">
        <v>200</v>
      </c>
      <c r="D612" s="422">
        <v>200</v>
      </c>
      <c r="E612" s="422">
        <f>C612+'2016'!E453+'2017'!E453+'2018'!E454</f>
        <v>1100</v>
      </c>
      <c r="F612" s="422">
        <f>D612+'2016'!F453+'2017'!F453+'2018'!F454</f>
        <v>1100</v>
      </c>
    </row>
    <row r="613" spans="1:6" ht="90" x14ac:dyDescent="0.25">
      <c r="A613" s="530">
        <v>187</v>
      </c>
      <c r="B613" s="384" t="s">
        <v>242</v>
      </c>
      <c r="C613" s="412">
        <f>C614</f>
        <v>200</v>
      </c>
      <c r="D613" s="412">
        <f>D614</f>
        <v>200</v>
      </c>
      <c r="E613" s="412">
        <f>E614</f>
        <v>800</v>
      </c>
      <c r="F613" s="412">
        <f>F614</f>
        <v>800</v>
      </c>
    </row>
    <row r="614" spans="1:6" s="155" customFormat="1" x14ac:dyDescent="0.25">
      <c r="A614" s="530"/>
      <c r="B614" s="387" t="s">
        <v>19</v>
      </c>
      <c r="C614" s="422">
        <v>200</v>
      </c>
      <c r="D614" s="422">
        <v>200</v>
      </c>
      <c r="E614" s="422">
        <f>C614+'2016'!E455+'2017'!E455+'2018'!E456</f>
        <v>800</v>
      </c>
      <c r="F614" s="422">
        <f>D614+'2016'!F455+'2017'!F455+'2018'!F456</f>
        <v>800</v>
      </c>
    </row>
    <row r="615" spans="1:6" s="155" customFormat="1" ht="45" x14ac:dyDescent="0.25">
      <c r="A615" s="530">
        <v>188</v>
      </c>
      <c r="B615" s="384" t="s">
        <v>647</v>
      </c>
      <c r="C615" s="412">
        <f>C616</f>
        <v>500</v>
      </c>
      <c r="D615" s="412">
        <f>D616</f>
        <v>500</v>
      </c>
      <c r="E615" s="412">
        <f>E616</f>
        <v>1000</v>
      </c>
      <c r="F615" s="412">
        <f>F616</f>
        <v>2000</v>
      </c>
    </row>
    <row r="616" spans="1:6" s="155" customFormat="1" x14ac:dyDescent="0.25">
      <c r="A616" s="530"/>
      <c r="B616" s="387" t="s">
        <v>19</v>
      </c>
      <c r="C616" s="422">
        <v>500</v>
      </c>
      <c r="D616" s="422">
        <v>500</v>
      </c>
      <c r="E616" s="422">
        <f>C616+'2016'!E457+'2017'!E457</f>
        <v>1000</v>
      </c>
      <c r="F616" s="422">
        <f>D616+'2016'!F457+'2017'!F457</f>
        <v>2000</v>
      </c>
    </row>
    <row r="617" spans="1:6" s="155" customFormat="1" ht="45" x14ac:dyDescent="0.25">
      <c r="A617" s="530">
        <v>189</v>
      </c>
      <c r="B617" s="384" t="s">
        <v>648</v>
      </c>
      <c r="C617" s="412">
        <f>C618</f>
        <v>300</v>
      </c>
      <c r="D617" s="412">
        <f>D618</f>
        <v>300</v>
      </c>
      <c r="E617" s="412">
        <f>E618</f>
        <v>600</v>
      </c>
      <c r="F617" s="412">
        <f>F618</f>
        <v>985</v>
      </c>
    </row>
    <row r="618" spans="1:6" s="155" customFormat="1" x14ac:dyDescent="0.25">
      <c r="A618" s="530"/>
      <c r="B618" s="387" t="s">
        <v>19</v>
      </c>
      <c r="C618" s="422">
        <v>300</v>
      </c>
      <c r="D618" s="422">
        <v>300</v>
      </c>
      <c r="E618" s="422">
        <f>C618+'2016'!E459+'2017'!E459</f>
        <v>600</v>
      </c>
      <c r="F618" s="422">
        <f>D618+'2016'!F459+'2017'!F459</f>
        <v>985</v>
      </c>
    </row>
    <row r="619" spans="1:6" ht="60" x14ac:dyDescent="0.25">
      <c r="A619" s="530">
        <v>190</v>
      </c>
      <c r="B619" s="384" t="s">
        <v>245</v>
      </c>
      <c r="C619" s="412">
        <f>C620</f>
        <v>2500</v>
      </c>
      <c r="D619" s="412">
        <f>D620</f>
        <v>2500</v>
      </c>
      <c r="E619" s="412">
        <f>E620</f>
        <v>8000</v>
      </c>
      <c r="F619" s="412">
        <f>F620</f>
        <v>57257</v>
      </c>
    </row>
    <row r="620" spans="1:6" s="155" customFormat="1" x14ac:dyDescent="0.25">
      <c r="A620" s="530"/>
      <c r="B620" s="387" t="s">
        <v>19</v>
      </c>
      <c r="C620" s="415">
        <v>2500</v>
      </c>
      <c r="D620" s="415">
        <v>2500</v>
      </c>
      <c r="E620" s="415">
        <f>C620+'2016'!E461+'2017'!E461+'2018'!E458</f>
        <v>8000</v>
      </c>
      <c r="F620" s="415">
        <f>D620+'2016'!F461+'2017'!F461+'2018'!F458</f>
        <v>57257</v>
      </c>
    </row>
    <row r="621" spans="1:6" ht="60" x14ac:dyDescent="0.25">
      <c r="A621" s="530">
        <v>191</v>
      </c>
      <c r="B621" s="384" t="s">
        <v>246</v>
      </c>
      <c r="C621" s="412">
        <f>C622</f>
        <v>1600</v>
      </c>
      <c r="D621" s="412">
        <f>D622</f>
        <v>1600</v>
      </c>
      <c r="E621" s="412">
        <f>E622</f>
        <v>5200</v>
      </c>
      <c r="F621" s="412">
        <f>F622</f>
        <v>84100</v>
      </c>
    </row>
    <row r="622" spans="1:6" s="155" customFormat="1" x14ac:dyDescent="0.25">
      <c r="A622" s="530"/>
      <c r="B622" s="387" t="s">
        <v>19</v>
      </c>
      <c r="C622" s="422">
        <v>1600</v>
      </c>
      <c r="D622" s="422">
        <v>1600</v>
      </c>
      <c r="E622" s="415">
        <f>C622+'2016'!E463+'2017'!E463+'2018'!E460</f>
        <v>5200</v>
      </c>
      <c r="F622" s="415">
        <f>D622+'2016'!F463+'2017'!F463+'2018'!F460</f>
        <v>84100</v>
      </c>
    </row>
    <row r="623" spans="1:6" ht="61.5" customHeight="1" x14ac:dyDescent="0.25">
      <c r="A623" s="530">
        <v>192</v>
      </c>
      <c r="B623" s="384" t="s">
        <v>247</v>
      </c>
      <c r="C623" s="412">
        <f>C624</f>
        <v>500</v>
      </c>
      <c r="D623" s="412">
        <f>D624</f>
        <v>500</v>
      </c>
      <c r="E623" s="412">
        <f>E624</f>
        <v>2500</v>
      </c>
      <c r="F623" s="412">
        <f>F624</f>
        <v>6000</v>
      </c>
    </row>
    <row r="624" spans="1:6" s="155" customFormat="1" x14ac:dyDescent="0.25">
      <c r="A624" s="530"/>
      <c r="B624" s="387" t="s">
        <v>19</v>
      </c>
      <c r="C624" s="430">
        <v>500</v>
      </c>
      <c r="D624" s="415">
        <v>500</v>
      </c>
      <c r="E624" s="415">
        <f>C624+'2016'!E465+'2017'!E465+'2018'!E462</f>
        <v>2500</v>
      </c>
      <c r="F624" s="415">
        <f>D624+'2016'!F465+'2017'!F465+'2018'!F462</f>
        <v>6000</v>
      </c>
    </row>
    <row r="625" spans="1:6" ht="105" x14ac:dyDescent="0.25">
      <c r="A625" s="530">
        <v>193</v>
      </c>
      <c r="B625" s="384" t="s">
        <v>296</v>
      </c>
      <c r="C625" s="412">
        <f>C626</f>
        <v>500</v>
      </c>
      <c r="D625" s="412">
        <f>D626</f>
        <v>500</v>
      </c>
      <c r="E625" s="412">
        <f>E626</f>
        <v>2000</v>
      </c>
      <c r="F625" s="412">
        <f>F626</f>
        <v>2000</v>
      </c>
    </row>
    <row r="626" spans="1:6" s="155" customFormat="1" x14ac:dyDescent="0.25">
      <c r="A626" s="530"/>
      <c r="B626" s="387" t="s">
        <v>19</v>
      </c>
      <c r="C626" s="422">
        <v>500</v>
      </c>
      <c r="D626" s="422">
        <v>500</v>
      </c>
      <c r="E626" s="422">
        <f>C626+'2016'!E467+'2017'!E467+'2018'!E464</f>
        <v>2000</v>
      </c>
      <c r="F626" s="422">
        <f>D626+'2016'!F467+'2017'!F467+'2018'!F464</f>
        <v>2000</v>
      </c>
    </row>
    <row r="627" spans="1:6" ht="60" x14ac:dyDescent="0.25">
      <c r="A627" s="530">
        <v>194</v>
      </c>
      <c r="B627" s="384" t="s">
        <v>249</v>
      </c>
      <c r="C627" s="412">
        <f>C628</f>
        <v>500</v>
      </c>
      <c r="D627" s="412">
        <f>D628</f>
        <v>500</v>
      </c>
      <c r="E627" s="412">
        <f>E628</f>
        <v>2000</v>
      </c>
      <c r="F627" s="412">
        <f>F628</f>
        <v>2000</v>
      </c>
    </row>
    <row r="628" spans="1:6" s="155" customFormat="1" x14ac:dyDescent="0.25">
      <c r="A628" s="530"/>
      <c r="B628" s="387" t="s">
        <v>19</v>
      </c>
      <c r="C628" s="422">
        <v>500</v>
      </c>
      <c r="D628" s="422">
        <v>500</v>
      </c>
      <c r="E628" s="422">
        <f>C628+'2016'!E469+'2017'!E469+'2018'!E466</f>
        <v>2000</v>
      </c>
      <c r="F628" s="422">
        <f>D628+'2016'!F469+'2017'!F469+'2018'!F466</f>
        <v>2000</v>
      </c>
    </row>
    <row r="629" spans="1:6" ht="122.25" customHeight="1" x14ac:dyDescent="0.25">
      <c r="A629" s="530">
        <v>195</v>
      </c>
      <c r="B629" s="384" t="s">
        <v>250</v>
      </c>
      <c r="C629" s="412">
        <f>C630</f>
        <v>200</v>
      </c>
      <c r="D629" s="412">
        <f>D630</f>
        <v>200</v>
      </c>
      <c r="E629" s="412">
        <f>E630</f>
        <v>800</v>
      </c>
      <c r="F629" s="412">
        <f>F630</f>
        <v>400</v>
      </c>
    </row>
    <row r="630" spans="1:6" s="155" customFormat="1" x14ac:dyDescent="0.25">
      <c r="A630" s="530"/>
      <c r="B630" s="387" t="s">
        <v>19</v>
      </c>
      <c r="C630" s="422">
        <v>200</v>
      </c>
      <c r="D630" s="422">
        <v>200</v>
      </c>
      <c r="E630" s="422">
        <f>C630+'2016'!E471+'2017'!E471+'2018'!E468</f>
        <v>800</v>
      </c>
      <c r="F630" s="422">
        <f>D630+'2016'!F471+'2017'!F471+'2018'!F468</f>
        <v>400</v>
      </c>
    </row>
    <row r="631" spans="1:6" s="155" customFormat="1" ht="90" x14ac:dyDescent="0.25">
      <c r="A631" s="530">
        <v>196</v>
      </c>
      <c r="B631" s="384" t="s">
        <v>497</v>
      </c>
      <c r="C631" s="412"/>
      <c r="D631" s="412"/>
      <c r="E631" s="412">
        <f>E632</f>
        <v>22500</v>
      </c>
      <c r="F631" s="412">
        <f>F632</f>
        <v>22500</v>
      </c>
    </row>
    <row r="632" spans="1:6" s="155" customFormat="1" x14ac:dyDescent="0.25">
      <c r="A632" s="530"/>
      <c r="B632" s="387" t="s">
        <v>19</v>
      </c>
      <c r="C632" s="415"/>
      <c r="D632" s="415"/>
      <c r="E632" s="422">
        <f>'2018'!E470</f>
        <v>22500</v>
      </c>
      <c r="F632" s="422">
        <f>'2018'!F470</f>
        <v>22500</v>
      </c>
    </row>
    <row r="633" spans="1:6" s="155" customFormat="1" ht="36.75" customHeight="1" x14ac:dyDescent="0.25">
      <c r="A633" s="530">
        <v>197</v>
      </c>
      <c r="B633" s="384" t="s">
        <v>414</v>
      </c>
      <c r="C633" s="415"/>
      <c r="D633" s="415"/>
      <c r="E633" s="412">
        <f>E634+E635</f>
        <v>45000</v>
      </c>
      <c r="F633" s="412">
        <f>F634</f>
        <v>0</v>
      </c>
    </row>
    <row r="634" spans="1:6" s="155" customFormat="1" x14ac:dyDescent="0.25">
      <c r="A634" s="530"/>
      <c r="B634" s="387" t="s">
        <v>19</v>
      </c>
      <c r="C634" s="415"/>
      <c r="D634" s="415"/>
      <c r="E634" s="422">
        <f>'2016'!E473</f>
        <v>22500</v>
      </c>
      <c r="F634" s="422"/>
    </row>
    <row r="635" spans="1:6" s="155" customFormat="1" x14ac:dyDescent="0.25">
      <c r="A635" s="530"/>
      <c r="B635" s="387" t="s">
        <v>22</v>
      </c>
      <c r="C635" s="415"/>
      <c r="D635" s="415"/>
      <c r="E635" s="422">
        <f>'2016'!E474</f>
        <v>22500</v>
      </c>
      <c r="F635" s="422">
        <f>'2016'!F474</f>
        <v>0</v>
      </c>
    </row>
    <row r="636" spans="1:6" ht="60" x14ac:dyDescent="0.25">
      <c r="A636" s="530">
        <v>198</v>
      </c>
      <c r="B636" s="384" t="s">
        <v>297</v>
      </c>
      <c r="C636" s="412"/>
      <c r="D636" s="412"/>
      <c r="E636" s="412">
        <f>E637+E638</f>
        <v>245000</v>
      </c>
      <c r="F636" s="412">
        <f>F637+F638</f>
        <v>231654.27</v>
      </c>
    </row>
    <row r="637" spans="1:6" s="155" customFormat="1" x14ac:dyDescent="0.25">
      <c r="A637" s="530"/>
      <c r="B637" s="387" t="s">
        <v>19</v>
      </c>
      <c r="C637" s="422"/>
      <c r="D637" s="422"/>
      <c r="E637" s="422">
        <f>'2017'!E473+'2018'!E472</f>
        <v>22500</v>
      </c>
      <c r="F637" s="415">
        <f>'2017'!F473+'2018'!F472</f>
        <v>9154.27</v>
      </c>
    </row>
    <row r="638" spans="1:6" s="155" customFormat="1" x14ac:dyDescent="0.25">
      <c r="A638" s="530"/>
      <c r="B638" s="387" t="s">
        <v>22</v>
      </c>
      <c r="C638" s="422"/>
      <c r="D638" s="422"/>
      <c r="E638" s="422">
        <f>'2017'!E474+'2018'!E473</f>
        <v>222500</v>
      </c>
      <c r="F638" s="422">
        <v>222500</v>
      </c>
    </row>
    <row r="639" spans="1:6" ht="105" x14ac:dyDescent="0.25">
      <c r="A639" s="530">
        <v>199</v>
      </c>
      <c r="B639" s="384" t="s">
        <v>251</v>
      </c>
      <c r="C639" s="412">
        <f>C640</f>
        <v>300</v>
      </c>
      <c r="D639" s="412">
        <f>D640</f>
        <v>300</v>
      </c>
      <c r="E639" s="412">
        <f>E640</f>
        <v>1200</v>
      </c>
      <c r="F639" s="412">
        <f>F640</f>
        <v>1200</v>
      </c>
    </row>
    <row r="640" spans="1:6" s="155" customFormat="1" x14ac:dyDescent="0.25">
      <c r="A640" s="530"/>
      <c r="B640" s="387" t="s">
        <v>19</v>
      </c>
      <c r="C640" s="422">
        <v>300</v>
      </c>
      <c r="D640" s="415">
        <v>300</v>
      </c>
      <c r="E640" s="422">
        <f>C640+'2016'!E476+'2017'!E476+'2018'!E475</f>
        <v>1200</v>
      </c>
      <c r="F640" s="415">
        <f>D640+'2016'!F476+'2017'!F476+'2018'!F475</f>
        <v>1200</v>
      </c>
    </row>
    <row r="641" spans="1:6" ht="63.75" customHeight="1" x14ac:dyDescent="0.25">
      <c r="A641" s="530">
        <v>200</v>
      </c>
      <c r="B641" s="384" t="s">
        <v>252</v>
      </c>
      <c r="C641" s="412">
        <f>C642</f>
        <v>400</v>
      </c>
      <c r="D641" s="412">
        <f>D642</f>
        <v>400</v>
      </c>
      <c r="E641" s="412">
        <f>E642</f>
        <v>1600</v>
      </c>
      <c r="F641" s="412">
        <f>F642</f>
        <v>1600</v>
      </c>
    </row>
    <row r="642" spans="1:6" s="155" customFormat="1" x14ac:dyDescent="0.25">
      <c r="A642" s="530"/>
      <c r="B642" s="387" t="s">
        <v>19</v>
      </c>
      <c r="C642" s="422">
        <v>400</v>
      </c>
      <c r="D642" s="415">
        <v>400</v>
      </c>
      <c r="E642" s="422">
        <f>C642+'2016'!E478+'2017'!E478+'2018'!E477</f>
        <v>1600</v>
      </c>
      <c r="F642" s="422">
        <f>D642+'2016'!F478+'2017'!F478+'2018'!F477</f>
        <v>1600</v>
      </c>
    </row>
    <row r="643" spans="1:6" s="155" customFormat="1" ht="45" x14ac:dyDescent="0.25">
      <c r="A643" s="530">
        <v>201</v>
      </c>
      <c r="B643" s="384" t="s">
        <v>656</v>
      </c>
      <c r="C643" s="412">
        <f>C644</f>
        <v>150</v>
      </c>
      <c r="D643" s="412">
        <f>D644</f>
        <v>150</v>
      </c>
      <c r="E643" s="412">
        <f>E644</f>
        <v>150</v>
      </c>
      <c r="F643" s="412">
        <f>F644</f>
        <v>150</v>
      </c>
    </row>
    <row r="644" spans="1:6" s="155" customFormat="1" x14ac:dyDescent="0.25">
      <c r="A644" s="530"/>
      <c r="B644" s="387" t="s">
        <v>22</v>
      </c>
      <c r="C644" s="422">
        <v>150</v>
      </c>
      <c r="D644" s="422">
        <v>150</v>
      </c>
      <c r="E644" s="422">
        <f>C644</f>
        <v>150</v>
      </c>
      <c r="F644" s="422">
        <f>D644</f>
        <v>150</v>
      </c>
    </row>
    <row r="645" spans="1:6" ht="77.25" customHeight="1" x14ac:dyDescent="0.25">
      <c r="A645" s="530">
        <v>202</v>
      </c>
      <c r="B645" s="384" t="s">
        <v>253</v>
      </c>
      <c r="C645" s="412">
        <f>C646</f>
        <v>300</v>
      </c>
      <c r="D645" s="412">
        <f>D646</f>
        <v>820.3</v>
      </c>
      <c r="E645" s="412">
        <f>E646</f>
        <v>1200</v>
      </c>
      <c r="F645" s="412">
        <f>F646</f>
        <v>2264</v>
      </c>
    </row>
    <row r="646" spans="1:6" s="155" customFormat="1" x14ac:dyDescent="0.25">
      <c r="A646" s="530"/>
      <c r="B646" s="387" t="s">
        <v>19</v>
      </c>
      <c r="C646" s="422">
        <v>300</v>
      </c>
      <c r="D646" s="415">
        <v>820.3</v>
      </c>
      <c r="E646" s="422">
        <f>C646+'2016'!E480+'2017'!E480+'2018'!E479</f>
        <v>1200</v>
      </c>
      <c r="F646" s="422">
        <f>D646+'2016'!F480+'2017'!F480+'2018'!F479</f>
        <v>2264</v>
      </c>
    </row>
    <row r="647" spans="1:6" s="155" customFormat="1" ht="60" x14ac:dyDescent="0.25">
      <c r="A647" s="530">
        <v>203</v>
      </c>
      <c r="B647" s="384" t="s">
        <v>657</v>
      </c>
      <c r="C647" s="412">
        <f>C648</f>
        <v>300</v>
      </c>
      <c r="D647" s="412">
        <f>D648</f>
        <v>300</v>
      </c>
      <c r="E647" s="412">
        <f>E648</f>
        <v>300</v>
      </c>
      <c r="F647" s="412">
        <f>F648</f>
        <v>300</v>
      </c>
    </row>
    <row r="648" spans="1:6" s="155" customFormat="1" x14ac:dyDescent="0.25">
      <c r="A648" s="530"/>
      <c r="B648" s="387" t="s">
        <v>22</v>
      </c>
      <c r="C648" s="422">
        <v>300</v>
      </c>
      <c r="D648" s="422">
        <v>300</v>
      </c>
      <c r="E648" s="422">
        <f>C648</f>
        <v>300</v>
      </c>
      <c r="F648" s="422">
        <f>D648</f>
        <v>300</v>
      </c>
    </row>
    <row r="649" spans="1:6" ht="51.75" customHeight="1" x14ac:dyDescent="0.25">
      <c r="A649" s="530">
        <v>204</v>
      </c>
      <c r="B649" s="384" t="s">
        <v>658</v>
      </c>
      <c r="C649" s="412">
        <f>C650+C651</f>
        <v>31700</v>
      </c>
      <c r="D649" s="412">
        <f>D650+D651</f>
        <v>65605.600000000006</v>
      </c>
      <c r="E649" s="412">
        <f>E650+E651</f>
        <v>93300</v>
      </c>
      <c r="F649" s="412">
        <f>F650+F651</f>
        <v>185191.02000000002</v>
      </c>
    </row>
    <row r="650" spans="1:6" s="155" customFormat="1" x14ac:dyDescent="0.25">
      <c r="A650" s="530"/>
      <c r="B650" s="387" t="s">
        <v>22</v>
      </c>
      <c r="C650" s="422">
        <v>20500</v>
      </c>
      <c r="D650" s="422">
        <v>20500</v>
      </c>
      <c r="E650" s="422">
        <v>50500</v>
      </c>
      <c r="F650" s="422">
        <v>50500</v>
      </c>
    </row>
    <row r="651" spans="1:6" s="155" customFormat="1" x14ac:dyDescent="0.25">
      <c r="A651" s="530"/>
      <c r="B651" s="387" t="s">
        <v>19</v>
      </c>
      <c r="C651" s="422">
        <v>11200</v>
      </c>
      <c r="D651" s="422">
        <v>45105.599999999999</v>
      </c>
      <c r="E651" s="422">
        <v>42800</v>
      </c>
      <c r="F651" s="422">
        <f>D651+'2016'!F483+'2017'!F483+'2018'!F486</f>
        <v>134691.02000000002</v>
      </c>
    </row>
    <row r="652" spans="1:6" ht="60" x14ac:dyDescent="0.25">
      <c r="A652" s="530">
        <v>205</v>
      </c>
      <c r="B652" s="384" t="s">
        <v>256</v>
      </c>
      <c r="C652" s="412">
        <f>C653+C656</f>
        <v>4200</v>
      </c>
      <c r="D652" s="412">
        <f>D653+D656</f>
        <v>4200</v>
      </c>
      <c r="E652" s="412">
        <f>E653+E656</f>
        <v>17730</v>
      </c>
      <c r="F652" s="412">
        <f>F653+F656</f>
        <v>17730</v>
      </c>
    </row>
    <row r="653" spans="1:6" s="155" customFormat="1" x14ac:dyDescent="0.25">
      <c r="A653" s="530"/>
      <c r="B653" s="387" t="s">
        <v>19</v>
      </c>
      <c r="C653" s="415">
        <v>3500</v>
      </c>
      <c r="D653" s="415">
        <v>3500</v>
      </c>
      <c r="E653" s="415">
        <f>C653+'2016'!E491+'2017'!E489+'2018'!E488</f>
        <v>12500</v>
      </c>
      <c r="F653" s="415">
        <f>D653+'2016'!F491+'2017'!F489+'2018'!F488</f>
        <v>12500</v>
      </c>
    </row>
    <row r="654" spans="1:6" s="155" customFormat="1" ht="30" x14ac:dyDescent="0.25">
      <c r="A654" s="530">
        <v>206</v>
      </c>
      <c r="B654" s="384" t="s">
        <v>659</v>
      </c>
      <c r="C654" s="412">
        <f>C655</f>
        <v>600</v>
      </c>
      <c r="D654" s="412">
        <f>D655</f>
        <v>600</v>
      </c>
      <c r="E654" s="412">
        <f>E655+E658</f>
        <v>1880</v>
      </c>
      <c r="F654" s="412">
        <f>F655+F658</f>
        <v>1880</v>
      </c>
    </row>
    <row r="655" spans="1:6" s="155" customFormat="1" x14ac:dyDescent="0.25">
      <c r="A655" s="530"/>
      <c r="B655" s="387" t="s">
        <v>19</v>
      </c>
      <c r="C655" s="415">
        <v>600</v>
      </c>
      <c r="D655" s="415">
        <v>600</v>
      </c>
      <c r="E655" s="415">
        <f>C655</f>
        <v>600</v>
      </c>
      <c r="F655" s="415">
        <f>D655</f>
        <v>600</v>
      </c>
    </row>
    <row r="656" spans="1:6" ht="63" customHeight="1" x14ac:dyDescent="0.25">
      <c r="A656" s="530">
        <v>207</v>
      </c>
      <c r="B656" s="384" t="s">
        <v>257</v>
      </c>
      <c r="C656" s="412">
        <f>C657</f>
        <v>700</v>
      </c>
      <c r="D656" s="412">
        <f>D657</f>
        <v>700</v>
      </c>
      <c r="E656" s="412">
        <f>E657+E660</f>
        <v>5230</v>
      </c>
      <c r="F656" s="412">
        <f>F657+F660</f>
        <v>5230</v>
      </c>
    </row>
    <row r="657" spans="1:6" s="155" customFormat="1" x14ac:dyDescent="0.25">
      <c r="A657" s="530"/>
      <c r="B657" s="387" t="s">
        <v>19</v>
      </c>
      <c r="C657" s="422">
        <v>700</v>
      </c>
      <c r="D657" s="422">
        <v>700</v>
      </c>
      <c r="E657" s="415">
        <f>C657+'2016'!E493+'2017'!E491+'2018'!E490</f>
        <v>2800</v>
      </c>
      <c r="F657" s="415">
        <f>D657+'2016'!F493+'2017'!F491+'2018'!F490</f>
        <v>2800</v>
      </c>
    </row>
    <row r="658" spans="1:6" ht="81" customHeight="1" x14ac:dyDescent="0.25">
      <c r="A658" s="530">
        <v>208</v>
      </c>
      <c r="B658" s="384" t="s">
        <v>258</v>
      </c>
      <c r="C658" s="412">
        <f>C659</f>
        <v>400</v>
      </c>
      <c r="D658" s="412">
        <f>D659</f>
        <v>400</v>
      </c>
      <c r="E658" s="412">
        <f>E659</f>
        <v>1280</v>
      </c>
      <c r="F658" s="412">
        <f>F659</f>
        <v>1280</v>
      </c>
    </row>
    <row r="659" spans="1:6" s="155" customFormat="1" x14ac:dyDescent="0.25">
      <c r="A659" s="530"/>
      <c r="B659" s="387" t="s">
        <v>22</v>
      </c>
      <c r="C659" s="422">
        <v>400</v>
      </c>
      <c r="D659" s="422">
        <v>400</v>
      </c>
      <c r="E659" s="422">
        <f>C659+'2016'!E495+'2017'!E493+'2018'!E492</f>
        <v>1280</v>
      </c>
      <c r="F659" s="415">
        <v>1280</v>
      </c>
    </row>
    <row r="660" spans="1:6" ht="79.5" customHeight="1" x14ac:dyDescent="0.25">
      <c r="A660" s="530">
        <v>209</v>
      </c>
      <c r="B660" s="384" t="s">
        <v>259</v>
      </c>
      <c r="C660" s="412">
        <f>C661</f>
        <v>700</v>
      </c>
      <c r="D660" s="412">
        <f>D661</f>
        <v>700</v>
      </c>
      <c r="E660" s="412">
        <f>E661</f>
        <v>2430</v>
      </c>
      <c r="F660" s="412">
        <f>F661</f>
        <v>2430</v>
      </c>
    </row>
    <row r="661" spans="1:6" s="155" customFormat="1" x14ac:dyDescent="0.25">
      <c r="A661" s="530"/>
      <c r="B661" s="387" t="s">
        <v>22</v>
      </c>
      <c r="C661" s="422">
        <v>700</v>
      </c>
      <c r="D661" s="422">
        <v>700</v>
      </c>
      <c r="E661" s="422">
        <f>C661+'2016'!E497+'2017'!E495+'2018'!E494</f>
        <v>2430</v>
      </c>
      <c r="F661" s="422">
        <v>2430</v>
      </c>
    </row>
    <row r="662" spans="1:6" s="155" customFormat="1" ht="30" x14ac:dyDescent="0.25">
      <c r="A662" s="530">
        <v>210</v>
      </c>
      <c r="B662" s="384" t="s">
        <v>552</v>
      </c>
      <c r="C662" s="412">
        <f>C663</f>
        <v>4800</v>
      </c>
      <c r="D662" s="412">
        <f>D663</f>
        <v>0</v>
      </c>
      <c r="E662" s="412">
        <f>E663</f>
        <v>6800</v>
      </c>
      <c r="F662" s="412">
        <f>F663</f>
        <v>2000</v>
      </c>
    </row>
    <row r="663" spans="1:6" s="155" customFormat="1" x14ac:dyDescent="0.25">
      <c r="A663" s="530"/>
      <c r="B663" s="387" t="s">
        <v>22</v>
      </c>
      <c r="C663" s="422">
        <v>4800</v>
      </c>
      <c r="D663" s="415"/>
      <c r="E663" s="422">
        <v>6800</v>
      </c>
      <c r="F663" s="422">
        <v>2000</v>
      </c>
    </row>
    <row r="664" spans="1:6" ht="60.75" customHeight="1" x14ac:dyDescent="0.25">
      <c r="A664" s="530">
        <v>211</v>
      </c>
      <c r="B664" s="384" t="s">
        <v>260</v>
      </c>
      <c r="C664" s="412">
        <f>C665</f>
        <v>3000</v>
      </c>
      <c r="D664" s="412">
        <f>D665</f>
        <v>3000</v>
      </c>
      <c r="E664" s="412">
        <f>E665</f>
        <v>9400</v>
      </c>
      <c r="F664" s="412">
        <f>F665</f>
        <v>9400</v>
      </c>
    </row>
    <row r="665" spans="1:6" s="155" customFormat="1" x14ac:dyDescent="0.25">
      <c r="A665" s="530"/>
      <c r="B665" s="387" t="s">
        <v>22</v>
      </c>
      <c r="C665" s="415">
        <v>3000</v>
      </c>
      <c r="D665" s="415">
        <v>3000</v>
      </c>
      <c r="E665" s="415">
        <f>C665+'2016'!E499+'2017'!E497+'2018'!E496</f>
        <v>9400</v>
      </c>
      <c r="F665" s="415">
        <v>9400</v>
      </c>
    </row>
    <row r="666" spans="1:6" ht="61.5" customHeight="1" x14ac:dyDescent="0.25">
      <c r="A666" s="530">
        <v>212</v>
      </c>
      <c r="B666" s="384" t="s">
        <v>261</v>
      </c>
      <c r="C666" s="412">
        <f>C667</f>
        <v>1300</v>
      </c>
      <c r="D666" s="412">
        <f>D667</f>
        <v>1300</v>
      </c>
      <c r="E666" s="412">
        <f>E667</f>
        <v>3700</v>
      </c>
      <c r="F666" s="412">
        <f>F667</f>
        <v>3700</v>
      </c>
    </row>
    <row r="667" spans="1:6" s="155" customFormat="1" x14ac:dyDescent="0.25">
      <c r="A667" s="530"/>
      <c r="B667" s="387" t="s">
        <v>22</v>
      </c>
      <c r="C667" s="415">
        <v>1300</v>
      </c>
      <c r="D667" s="415">
        <v>1300</v>
      </c>
      <c r="E667" s="415">
        <f>C667+'2016'!E501+'2017'!E499+'2018'!E498</f>
        <v>3700</v>
      </c>
      <c r="F667" s="415">
        <v>3700</v>
      </c>
    </row>
    <row r="668" spans="1:6" s="155" customFormat="1" ht="75" x14ac:dyDescent="0.25">
      <c r="A668" s="530">
        <v>213</v>
      </c>
      <c r="B668" s="384" t="s">
        <v>498</v>
      </c>
      <c r="C668" s="412">
        <f>C669</f>
        <v>500</v>
      </c>
      <c r="D668" s="412">
        <f>D669</f>
        <v>500</v>
      </c>
      <c r="E668" s="412">
        <f>E669</f>
        <v>1100</v>
      </c>
      <c r="F668" s="412">
        <f>F669</f>
        <v>1100</v>
      </c>
    </row>
    <row r="669" spans="1:6" s="155" customFormat="1" x14ac:dyDescent="0.25">
      <c r="A669" s="530"/>
      <c r="B669" s="387" t="s">
        <v>22</v>
      </c>
      <c r="C669" s="415">
        <v>500</v>
      </c>
      <c r="D669" s="415">
        <v>500</v>
      </c>
      <c r="E669" s="415">
        <f>'2016'!E503+'2018'!E500+'2019'!E672</f>
        <v>1100</v>
      </c>
      <c r="F669" s="415">
        <v>1100</v>
      </c>
    </row>
    <row r="670" spans="1:6" ht="60" x14ac:dyDescent="0.25">
      <c r="A670" s="530">
        <v>214</v>
      </c>
      <c r="B670" s="384" t="s">
        <v>262</v>
      </c>
      <c r="C670" s="412">
        <f>C671</f>
        <v>40000</v>
      </c>
      <c r="D670" s="412">
        <f>D671</f>
        <v>40000</v>
      </c>
      <c r="E670" s="412">
        <f>E671</f>
        <v>103000</v>
      </c>
      <c r="F670" s="412">
        <f>F671</f>
        <v>103000</v>
      </c>
    </row>
    <row r="671" spans="1:6" s="155" customFormat="1" x14ac:dyDescent="0.25">
      <c r="A671" s="530"/>
      <c r="B671" s="387" t="s">
        <v>22</v>
      </c>
      <c r="C671" s="415">
        <v>40000</v>
      </c>
      <c r="D671" s="415">
        <v>40000</v>
      </c>
      <c r="E671" s="415">
        <f>C671+'2016'!E505+'2017'!E501+'2018'!E502</f>
        <v>103000</v>
      </c>
      <c r="F671" s="415">
        <v>103000</v>
      </c>
    </row>
    <row r="672" spans="1:6" x14ac:dyDescent="0.25">
      <c r="A672" s="530"/>
      <c r="B672" s="394" t="s">
        <v>54</v>
      </c>
      <c r="C672" s="432">
        <f>C673+C674+C675</f>
        <v>294908</v>
      </c>
      <c r="D672" s="432">
        <f>D673+D674+D675</f>
        <v>380430.02999999997</v>
      </c>
      <c r="E672" s="432">
        <f>E673+E674+E675</f>
        <v>1269398</v>
      </c>
      <c r="F672" s="432">
        <f>F673+F674+F675</f>
        <v>1546915.17</v>
      </c>
    </row>
    <row r="673" spans="1:6" s="155" customFormat="1" x14ac:dyDescent="0.25">
      <c r="A673" s="530"/>
      <c r="B673" s="387" t="s">
        <v>13</v>
      </c>
      <c r="C673" s="422">
        <f>C489+C495+C501+C514+C530+C576+C584+C586+C588+C591+C594+C596+C598+C600+C602+C604+C606+C608</f>
        <v>87458</v>
      </c>
      <c r="D673" s="422">
        <f>D489+D495+D501+D514+D530+D576+D584+D586+D588+D591+D594+D596+D598+D600+D602+D604+D606+D608</f>
        <v>87458</v>
      </c>
      <c r="E673" s="422">
        <f>E489+E495+E501+E514+E530+E576+E584+E586+E588+E591+E594+E596+E598+E600+E602+E604+E606+E608</f>
        <v>166638</v>
      </c>
      <c r="F673" s="422">
        <f>F489+F495+F501+F514+F530+F576+F584+F586+F588+F591+F594+F596+F598+F600+F602+F604+F606+F608</f>
        <v>164891.94</v>
      </c>
    </row>
    <row r="674" spans="1:6" s="155" customFormat="1" x14ac:dyDescent="0.25">
      <c r="A674" s="530"/>
      <c r="B674" s="387" t="s">
        <v>22</v>
      </c>
      <c r="C674" s="422">
        <f>C635+C638+C644+C648+C650+C659+C661+C663+C665+C667+C669+C671</f>
        <v>71650</v>
      </c>
      <c r="D674" s="422">
        <f>D635+D638+D644+D648+D650+D659+D661+D663+D665+D667+D669+D671</f>
        <v>66850</v>
      </c>
      <c r="E674" s="422">
        <f>E555+E568+E635+E638+E644+E648+E650+E659+E661+E663+E665+E667+E669+E671</f>
        <v>423660</v>
      </c>
      <c r="F674" s="422">
        <f>F555+F568+F635+F638+F644+F648+F650+F659+F661+F663+F665+F667+F669+F671</f>
        <v>398760</v>
      </c>
    </row>
    <row r="675" spans="1:6" s="155" customFormat="1" x14ac:dyDescent="0.25">
      <c r="A675" s="530"/>
      <c r="B675" s="387" t="s">
        <v>19</v>
      </c>
      <c r="C675" s="422">
        <f>C460+C466+C472+C478+C483+C502+C515+C524+C532+C534+C539+C544+C549+C551+C558+C562+C564+C571+C578+C580+C582+C589+C592+C610+C612+C614+C616+C618+C620+C622+C624+C626+C628+C630+C632+C634+C637+C640+C642+C646+C651+C653+C655+C657+C560</f>
        <v>135800</v>
      </c>
      <c r="D675" s="422">
        <f>D460+D466+D472+D478+D483+D502+D515+D524+D532+D534+D539+D544+D549+D551+D558+D562+D564+D571+D578+D580+D582+D589+D592+D610+D612+D614+D616+D618+D620+D622+D624+D626+D628+D630+D632+D634+D637+D640+D642+D646+D651+D653+D655+D657+D560</f>
        <v>226122.02999999997</v>
      </c>
      <c r="E675" s="422">
        <f>E460+E466+E472+E478+E483+E502+E515+E524+E532+E534+E539+E544+E549+E551+E558+E562+E564+E571+E578+E580+E582+E589+E592+E610+E612+E614+E616+E618+E620+E622+E624+E626+E628+E630+E632+E634+E637+E640+E642+E646+E651+E653+E655+E657+E560</f>
        <v>679100</v>
      </c>
      <c r="F675" s="422">
        <f>F460+F466+F472+F478+F483+F502+F515+F524+F532+F534+F539+F544+F549+F551+F558+F562+F564+F571+F578+F580+F582+F589+F592+F610+F612+F614+F616+F618+F620+F622+F624+F626+F628+F630+F632+F634+F637+F640+F642+F646+F651+F653+F655+F657+F560</f>
        <v>983263.2300000001</v>
      </c>
    </row>
    <row r="676" spans="1:6" s="155" customFormat="1" ht="18.75" customHeight="1" x14ac:dyDescent="0.25">
      <c r="A676" s="530"/>
      <c r="B676" s="387" t="s">
        <v>139</v>
      </c>
      <c r="C676" s="422"/>
      <c r="D676" s="422"/>
      <c r="E676" s="422"/>
      <c r="F676" s="422"/>
    </row>
    <row r="677" spans="1:6" s="155" customFormat="1" ht="6.75" customHeight="1" x14ac:dyDescent="0.25">
      <c r="A677" s="530"/>
      <c r="B677" s="387"/>
      <c r="C677" s="422"/>
      <c r="D677" s="422"/>
      <c r="E677" s="422"/>
      <c r="F677" s="422"/>
    </row>
    <row r="678" spans="1:6" x14ac:dyDescent="0.25">
      <c r="A678" s="530"/>
      <c r="B678" s="394" t="s">
        <v>73</v>
      </c>
      <c r="C678" s="432">
        <f>C679+C680+C681</f>
        <v>5194898.2000000011</v>
      </c>
      <c r="D678" s="432">
        <f>D679+D680+D681</f>
        <v>5270791.0700000012</v>
      </c>
      <c r="E678" s="432">
        <f>E679+E680+E681+E682</f>
        <v>18938326</v>
      </c>
      <c r="F678" s="432">
        <f>F679+F680+F681+F682</f>
        <v>20213489.729999997</v>
      </c>
    </row>
    <row r="679" spans="1:6" s="155" customFormat="1" x14ac:dyDescent="0.25">
      <c r="A679" s="530"/>
      <c r="B679" s="387" t="s">
        <v>13</v>
      </c>
      <c r="C679" s="422">
        <f t="shared" ref="C679:F680" si="10">C455+C673</f>
        <v>4704168.0000000009</v>
      </c>
      <c r="D679" s="422">
        <f t="shared" si="10"/>
        <v>4704168.0000000009</v>
      </c>
      <c r="E679" s="422">
        <f t="shared" si="10"/>
        <v>16181634.800000001</v>
      </c>
      <c r="F679" s="422">
        <f t="shared" si="10"/>
        <v>16104465.649999999</v>
      </c>
    </row>
    <row r="680" spans="1:6" s="155" customFormat="1" x14ac:dyDescent="0.25">
      <c r="A680" s="530"/>
      <c r="B680" s="387" t="s">
        <v>22</v>
      </c>
      <c r="C680" s="422">
        <f t="shared" si="10"/>
        <v>354930.2</v>
      </c>
      <c r="D680" s="422">
        <f t="shared" si="10"/>
        <v>340501.04</v>
      </c>
      <c r="E680" s="422">
        <f t="shared" si="10"/>
        <v>2000591.2</v>
      </c>
      <c r="F680" s="422">
        <f t="shared" si="10"/>
        <v>1859546.9</v>
      </c>
    </row>
    <row r="681" spans="1:6" s="155" customFormat="1" x14ac:dyDescent="0.25">
      <c r="A681" s="530"/>
      <c r="B681" s="387" t="s">
        <v>53</v>
      </c>
      <c r="C681" s="422">
        <f>C675</f>
        <v>135800</v>
      </c>
      <c r="D681" s="422">
        <f>D675</f>
        <v>226122.02999999997</v>
      </c>
      <c r="E681" s="422">
        <f>E675</f>
        <v>679100</v>
      </c>
      <c r="F681" s="422">
        <f>F675</f>
        <v>983263.2300000001</v>
      </c>
    </row>
    <row r="682" spans="1:6" x14ac:dyDescent="0.25">
      <c r="A682" s="530"/>
      <c r="B682" s="384" t="s">
        <v>139</v>
      </c>
      <c r="C682" s="428"/>
      <c r="D682" s="428"/>
      <c r="E682" s="415">
        <f>E457+E676</f>
        <v>77000</v>
      </c>
      <c r="F682" s="415">
        <f>F457+F676</f>
        <v>1266213.95</v>
      </c>
    </row>
    <row r="683" spans="1:6" x14ac:dyDescent="0.25">
      <c r="A683" s="662" t="s">
        <v>307</v>
      </c>
      <c r="B683" s="662"/>
      <c r="C683" s="662"/>
      <c r="D683" s="662"/>
      <c r="E683" s="662"/>
      <c r="F683" s="662"/>
    </row>
    <row r="684" spans="1:6" x14ac:dyDescent="0.25">
      <c r="A684" s="661" t="s">
        <v>74</v>
      </c>
      <c r="B684" s="661"/>
      <c r="C684" s="661"/>
      <c r="D684" s="661"/>
      <c r="E684" s="661"/>
      <c r="F684" s="661"/>
    </row>
    <row r="685" spans="1:6" ht="90" x14ac:dyDescent="0.25">
      <c r="A685" s="495">
        <v>215</v>
      </c>
      <c r="B685" s="384" t="s">
        <v>75</v>
      </c>
      <c r="C685" s="385">
        <f>C686</f>
        <v>50675</v>
      </c>
      <c r="D685" s="385">
        <f>D686</f>
        <v>50675</v>
      </c>
      <c r="E685" s="385">
        <f>E686</f>
        <v>227210</v>
      </c>
      <c r="F685" s="385">
        <f>F686</f>
        <v>227210</v>
      </c>
    </row>
    <row r="686" spans="1:6" s="155" customFormat="1" x14ac:dyDescent="0.25">
      <c r="A686" s="495"/>
      <c r="B686" s="387" t="s">
        <v>13</v>
      </c>
      <c r="C686" s="389">
        <v>50675</v>
      </c>
      <c r="D686" s="389">
        <v>50675</v>
      </c>
      <c r="E686" s="389">
        <f>C686+'2016'!E519+'2017'!E515+'2018'!E515</f>
        <v>227210</v>
      </c>
      <c r="F686" s="389">
        <f>D686+'2016'!E519+'2017'!E515+'2018'!E515</f>
        <v>227210</v>
      </c>
    </row>
    <row r="687" spans="1:6" ht="75" x14ac:dyDescent="0.25">
      <c r="A687" s="495">
        <v>216</v>
      </c>
      <c r="B687" s="384" t="s">
        <v>76</v>
      </c>
      <c r="C687" s="385">
        <f>C688</f>
        <v>11800</v>
      </c>
      <c r="D687" s="385">
        <f>D688</f>
        <v>11800</v>
      </c>
      <c r="E687" s="385">
        <f>E688</f>
        <v>76713</v>
      </c>
      <c r="F687" s="385">
        <f>F688</f>
        <v>76713</v>
      </c>
    </row>
    <row r="688" spans="1:6" s="155" customFormat="1" x14ac:dyDescent="0.25">
      <c r="A688" s="530"/>
      <c r="B688" s="387" t="s">
        <v>13</v>
      </c>
      <c r="C688" s="389">
        <v>11800</v>
      </c>
      <c r="D688" s="389">
        <v>11800</v>
      </c>
      <c r="E688" s="389">
        <f>C688+'2016'!E521+'2017'!E517+'2018'!E517</f>
        <v>76713</v>
      </c>
      <c r="F688" s="389">
        <f>D688+'2016'!E521+'2017'!E517+'2018'!E517</f>
        <v>76713</v>
      </c>
    </row>
    <row r="689" spans="1:6" s="155" customFormat="1" ht="30" x14ac:dyDescent="0.25">
      <c r="A689" s="530">
        <v>217</v>
      </c>
      <c r="B689" s="384" t="s">
        <v>554</v>
      </c>
      <c r="C689" s="385">
        <f>C690</f>
        <v>119458</v>
      </c>
      <c r="D689" s="385">
        <f>D690</f>
        <v>119458</v>
      </c>
      <c r="E689" s="385">
        <f>E690</f>
        <v>255356</v>
      </c>
      <c r="F689" s="385">
        <f>F690</f>
        <v>255356</v>
      </c>
    </row>
    <row r="690" spans="1:6" s="155" customFormat="1" x14ac:dyDescent="0.25">
      <c r="A690" s="530"/>
      <c r="B690" s="387" t="s">
        <v>13</v>
      </c>
      <c r="C690" s="389">
        <v>119458</v>
      </c>
      <c r="D690" s="389">
        <v>119458</v>
      </c>
      <c r="E690" s="389">
        <f>C690+'2017'!E519</f>
        <v>255356</v>
      </c>
      <c r="F690" s="389">
        <f>D690+'2017'!E519</f>
        <v>255356</v>
      </c>
    </row>
    <row r="691" spans="1:6" ht="120" x14ac:dyDescent="0.25">
      <c r="A691" s="495">
        <v>218</v>
      </c>
      <c r="B691" s="384" t="s">
        <v>77</v>
      </c>
      <c r="C691" s="385">
        <f>C692</f>
        <v>6000</v>
      </c>
      <c r="D691" s="385">
        <f>D692</f>
        <v>6000</v>
      </c>
      <c r="E691" s="385">
        <f>E692</f>
        <v>54600</v>
      </c>
      <c r="F691" s="385">
        <f>F692</f>
        <v>54600</v>
      </c>
    </row>
    <row r="692" spans="1:6" s="155" customFormat="1" x14ac:dyDescent="0.25">
      <c r="A692" s="495"/>
      <c r="B692" s="387" t="s">
        <v>13</v>
      </c>
      <c r="C692" s="389">
        <v>6000</v>
      </c>
      <c r="D692" s="389">
        <v>6000</v>
      </c>
      <c r="E692" s="389">
        <f>C692+'2016'!E523+'2017'!E521+'2018'!E519</f>
        <v>54600</v>
      </c>
      <c r="F692" s="389">
        <f>D692+'2016'!E523+'2017'!E521+'2018'!E519</f>
        <v>54600</v>
      </c>
    </row>
    <row r="693" spans="1:6" ht="105" x14ac:dyDescent="0.25">
      <c r="A693" s="495">
        <v>219</v>
      </c>
      <c r="B693" s="384" t="s">
        <v>78</v>
      </c>
      <c r="C693" s="385">
        <f>C694+C695</f>
        <v>8400</v>
      </c>
      <c r="D693" s="385">
        <f>D694+D695</f>
        <v>8400</v>
      </c>
      <c r="E693" s="385">
        <f>E694+E695</f>
        <v>30130</v>
      </c>
      <c r="F693" s="385">
        <f>F694+F695</f>
        <v>30130</v>
      </c>
    </row>
    <row r="694" spans="1:6" s="155" customFormat="1" x14ac:dyDescent="0.25">
      <c r="A694" s="530"/>
      <c r="B694" s="387" t="s">
        <v>13</v>
      </c>
      <c r="C694" s="389">
        <v>5900</v>
      </c>
      <c r="D694" s="389">
        <v>5900</v>
      </c>
      <c r="E694" s="389">
        <f>C694+'2016'!E525+'2017'!E523+'2018'!E521</f>
        <v>20130</v>
      </c>
      <c r="F694" s="389">
        <f>D694+'2016'!F525+'2017'!F523+'2018'!F521</f>
        <v>20130</v>
      </c>
    </row>
    <row r="695" spans="1:6" s="155" customFormat="1" x14ac:dyDescent="0.25">
      <c r="A695" s="530"/>
      <c r="B695" s="387" t="s">
        <v>139</v>
      </c>
      <c r="C695" s="389">
        <v>2500</v>
      </c>
      <c r="D695" s="389">
        <v>2500</v>
      </c>
      <c r="E695" s="389">
        <f>C695+'2016'!E526+'2017'!E524+'2018'!E522</f>
        <v>10000</v>
      </c>
      <c r="F695" s="389">
        <f>D695+'2016'!F526+'2017'!F524+'2018'!F522</f>
        <v>10000</v>
      </c>
    </row>
    <row r="696" spans="1:6" x14ac:dyDescent="0.25">
      <c r="A696" s="530"/>
      <c r="B696" s="394" t="s">
        <v>54</v>
      </c>
      <c r="C696" s="395">
        <f>C697+C698</f>
        <v>196333</v>
      </c>
      <c r="D696" s="395">
        <f>D697+D698</f>
        <v>196333</v>
      </c>
      <c r="E696" s="395">
        <f>E697+E698</f>
        <v>644009</v>
      </c>
      <c r="F696" s="395">
        <f>F697+F698</f>
        <v>644009</v>
      </c>
    </row>
    <row r="697" spans="1:6" s="155" customFormat="1" x14ac:dyDescent="0.25">
      <c r="A697" s="530"/>
      <c r="B697" s="387" t="s">
        <v>13</v>
      </c>
      <c r="C697" s="389">
        <f>C686+C688+C690+C692+C694</f>
        <v>193833</v>
      </c>
      <c r="D697" s="389">
        <f>D686+D688+D690+D692+D694</f>
        <v>193833</v>
      </c>
      <c r="E697" s="389">
        <f>E686+E688+E690+E692+E694</f>
        <v>634009</v>
      </c>
      <c r="F697" s="389">
        <f>F686+F688+F690+F692+F694</f>
        <v>634009</v>
      </c>
    </row>
    <row r="698" spans="1:6" s="155" customFormat="1" x14ac:dyDescent="0.25">
      <c r="A698" s="530"/>
      <c r="B698" s="387" t="s">
        <v>139</v>
      </c>
      <c r="C698" s="389">
        <f>C695</f>
        <v>2500</v>
      </c>
      <c r="D698" s="389">
        <f>D695</f>
        <v>2500</v>
      </c>
      <c r="E698" s="389">
        <f>E695</f>
        <v>10000</v>
      </c>
      <c r="F698" s="389">
        <f>F695</f>
        <v>10000</v>
      </c>
    </row>
    <row r="699" spans="1:6" x14ac:dyDescent="0.25">
      <c r="A699" s="530"/>
      <c r="B699" s="661" t="s">
        <v>79</v>
      </c>
      <c r="C699" s="661"/>
      <c r="D699" s="661"/>
      <c r="E699" s="661"/>
      <c r="F699" s="661"/>
    </row>
    <row r="700" spans="1:6" ht="110.25" customHeight="1" x14ac:dyDescent="0.25">
      <c r="A700" s="495">
        <v>220</v>
      </c>
      <c r="B700" s="384" t="s">
        <v>80</v>
      </c>
      <c r="C700" s="385">
        <f>C701</f>
        <v>58500</v>
      </c>
      <c r="D700" s="385">
        <f>D701</f>
        <v>58500</v>
      </c>
      <c r="E700" s="385">
        <f>E701</f>
        <v>293300</v>
      </c>
      <c r="F700" s="385">
        <f>F701</f>
        <v>293300</v>
      </c>
    </row>
    <row r="701" spans="1:6" s="155" customFormat="1" x14ac:dyDescent="0.25">
      <c r="A701" s="530"/>
      <c r="B701" s="387" t="s">
        <v>13</v>
      </c>
      <c r="C701" s="389">
        <v>58500</v>
      </c>
      <c r="D701" s="389">
        <v>58500</v>
      </c>
      <c r="E701" s="389">
        <f>C701+'2016'!E532+'2017'!E530+'2018'!E528</f>
        <v>293300</v>
      </c>
      <c r="F701" s="389">
        <f>D701+'2016'!E532+'2017'!E530+'2018'!E528</f>
        <v>293300</v>
      </c>
    </row>
    <row r="702" spans="1:6" s="155" customFormat="1" ht="30" x14ac:dyDescent="0.25">
      <c r="A702" s="495">
        <v>221</v>
      </c>
      <c r="B702" s="434" t="s">
        <v>499</v>
      </c>
      <c r="C702" s="385">
        <f>C703</f>
        <v>13500</v>
      </c>
      <c r="D702" s="385">
        <f>D703</f>
        <v>13500</v>
      </c>
      <c r="E702" s="385">
        <f>E703</f>
        <v>57230</v>
      </c>
      <c r="F702" s="385">
        <f>F703</f>
        <v>57230</v>
      </c>
    </row>
    <row r="703" spans="1:6" s="155" customFormat="1" x14ac:dyDescent="0.25">
      <c r="A703" s="530"/>
      <c r="B703" s="387" t="s">
        <v>13</v>
      </c>
      <c r="C703" s="389">
        <v>13500</v>
      </c>
      <c r="D703" s="389">
        <v>13500</v>
      </c>
      <c r="E703" s="389">
        <f>C703+'2016'!E534+'2017'!E532+'2018'!E530</f>
        <v>57230</v>
      </c>
      <c r="F703" s="389">
        <f>D703+'2016'!E534+'2017'!E532+'2018'!E530</f>
        <v>57230</v>
      </c>
    </row>
    <row r="704" spans="1:6" ht="75" x14ac:dyDescent="0.25">
      <c r="A704" s="530">
        <v>222</v>
      </c>
      <c r="B704" s="384" t="s">
        <v>81</v>
      </c>
      <c r="C704" s="385">
        <f>C705</f>
        <v>10500</v>
      </c>
      <c r="D704" s="385">
        <f>D705</f>
        <v>10500</v>
      </c>
      <c r="E704" s="385">
        <f>E705</f>
        <v>41950</v>
      </c>
      <c r="F704" s="385">
        <f>F705</f>
        <v>41950</v>
      </c>
    </row>
    <row r="705" spans="1:6" s="155" customFormat="1" x14ac:dyDescent="0.25">
      <c r="A705" s="530"/>
      <c r="B705" s="387" t="s">
        <v>13</v>
      </c>
      <c r="C705" s="404">
        <v>10500</v>
      </c>
      <c r="D705" s="404">
        <v>10500</v>
      </c>
      <c r="E705" s="389">
        <f>C705+'2016'!E536+'2017'!E534+'2018'!E532</f>
        <v>41950</v>
      </c>
      <c r="F705" s="389">
        <f>D705+'2016'!E536+'2017'!E534+'2018'!E532</f>
        <v>41950</v>
      </c>
    </row>
    <row r="706" spans="1:6" ht="75" x14ac:dyDescent="0.25">
      <c r="A706" s="530">
        <v>223</v>
      </c>
      <c r="B706" s="384" t="s">
        <v>82</v>
      </c>
      <c r="C706" s="385">
        <f>C707</f>
        <v>8000</v>
      </c>
      <c r="D706" s="385">
        <f>D707</f>
        <v>8000</v>
      </c>
      <c r="E706" s="385">
        <f>E707</f>
        <v>31620</v>
      </c>
      <c r="F706" s="385">
        <f>F707</f>
        <v>31620</v>
      </c>
    </row>
    <row r="707" spans="1:6" s="155" customFormat="1" x14ac:dyDescent="0.25">
      <c r="A707" s="530"/>
      <c r="B707" s="387" t="s">
        <v>13</v>
      </c>
      <c r="C707" s="404">
        <v>8000</v>
      </c>
      <c r="D707" s="404">
        <v>8000</v>
      </c>
      <c r="E707" s="389">
        <f>C707+'2016'!E538+'2017'!E536+'2018'!E534</f>
        <v>31620</v>
      </c>
      <c r="F707" s="389">
        <f>D707+'2016'!E538+'2017'!E536+'2018'!E534</f>
        <v>31620</v>
      </c>
    </row>
    <row r="708" spans="1:6" ht="95.25" customHeight="1" x14ac:dyDescent="0.25">
      <c r="A708" s="530">
        <v>224</v>
      </c>
      <c r="B708" s="384" t="s">
        <v>83</v>
      </c>
      <c r="C708" s="385">
        <f>C709</f>
        <v>69659</v>
      </c>
      <c r="D708" s="385">
        <f>D709</f>
        <v>69659</v>
      </c>
      <c r="E708" s="385">
        <f>E709</f>
        <v>586875</v>
      </c>
      <c r="F708" s="385">
        <f>F709</f>
        <v>438399.1</v>
      </c>
    </row>
    <row r="709" spans="1:6" s="155" customFormat="1" x14ac:dyDescent="0.25">
      <c r="A709" s="530"/>
      <c r="B709" s="387" t="s">
        <v>13</v>
      </c>
      <c r="C709" s="389">
        <v>69659</v>
      </c>
      <c r="D709" s="389">
        <v>69659</v>
      </c>
      <c r="E709" s="389">
        <f>C709+'2016'!E540+'2017'!E538+'2018'!E536</f>
        <v>586875</v>
      </c>
      <c r="F709" s="389">
        <f>D709+93424.1+'2017'!E538+'2018'!E536</f>
        <v>438399.1</v>
      </c>
    </row>
    <row r="710" spans="1:6" s="155" customFormat="1" ht="45" x14ac:dyDescent="0.25">
      <c r="A710" s="530">
        <v>225</v>
      </c>
      <c r="B710" s="384" t="s">
        <v>299</v>
      </c>
      <c r="C710" s="385">
        <f>C711</f>
        <v>19350</v>
      </c>
      <c r="D710" s="385">
        <f>D711</f>
        <v>19350</v>
      </c>
      <c r="E710" s="385">
        <f>E711</f>
        <v>56700</v>
      </c>
      <c r="F710" s="385">
        <f>F711</f>
        <v>56700</v>
      </c>
    </row>
    <row r="711" spans="1:6" s="155" customFormat="1" x14ac:dyDescent="0.25">
      <c r="A711" s="530"/>
      <c r="B711" s="387" t="s">
        <v>13</v>
      </c>
      <c r="C711" s="389">
        <v>19350</v>
      </c>
      <c r="D711" s="389">
        <v>19350</v>
      </c>
      <c r="E711" s="389">
        <f>C711+'2017'!E540+'2018'!E538</f>
        <v>56700</v>
      </c>
      <c r="F711" s="389">
        <f>D711+'2017'!E540+'2018'!E538</f>
        <v>56700</v>
      </c>
    </row>
    <row r="712" spans="1:6" x14ac:dyDescent="0.25">
      <c r="A712" s="530"/>
      <c r="B712" s="394" t="s">
        <v>54</v>
      </c>
      <c r="C712" s="395">
        <f>C713</f>
        <v>179509</v>
      </c>
      <c r="D712" s="395">
        <f>D713</f>
        <v>179509</v>
      </c>
      <c r="E712" s="395">
        <f>E713</f>
        <v>1067675</v>
      </c>
      <c r="F712" s="395">
        <f>F713</f>
        <v>919199.1</v>
      </c>
    </row>
    <row r="713" spans="1:6" s="155" customFormat="1" x14ac:dyDescent="0.25">
      <c r="A713" s="530"/>
      <c r="B713" s="387" t="s">
        <v>13</v>
      </c>
      <c r="C713" s="389">
        <f>C709+C707+C705+C703+C701+C711</f>
        <v>179509</v>
      </c>
      <c r="D713" s="389">
        <f>D709+D707+D705+D703+D701+D711</f>
        <v>179509</v>
      </c>
      <c r="E713" s="389">
        <f>E709+E707+E705+E703+E701+E711</f>
        <v>1067675</v>
      </c>
      <c r="F713" s="389">
        <f>F709+F707+F705+F703+F701+F711</f>
        <v>919199.1</v>
      </c>
    </row>
    <row r="714" spans="1:6" x14ac:dyDescent="0.25">
      <c r="A714" s="661" t="s">
        <v>84</v>
      </c>
      <c r="B714" s="661"/>
      <c r="C714" s="661"/>
      <c r="D714" s="661"/>
      <c r="E714" s="661"/>
      <c r="F714" s="661"/>
    </row>
    <row r="715" spans="1:6" ht="78.75" customHeight="1" x14ac:dyDescent="0.25">
      <c r="A715" s="530">
        <v>226</v>
      </c>
      <c r="B715" s="384" t="s">
        <v>85</v>
      </c>
      <c r="C715" s="385">
        <f>C716</f>
        <v>5600</v>
      </c>
      <c r="D715" s="385">
        <f>D716</f>
        <v>5600</v>
      </c>
      <c r="E715" s="385">
        <f>E716</f>
        <v>22200</v>
      </c>
      <c r="F715" s="385">
        <f>F716</f>
        <v>22200</v>
      </c>
    </row>
    <row r="716" spans="1:6" s="155" customFormat="1" x14ac:dyDescent="0.25">
      <c r="A716" s="530"/>
      <c r="B716" s="387" t="s">
        <v>13</v>
      </c>
      <c r="C716" s="389">
        <v>5600</v>
      </c>
      <c r="D716" s="389">
        <v>5600</v>
      </c>
      <c r="E716" s="389">
        <f>C716+'2016'!E545+'2017'!E545+'2018'!E543</f>
        <v>22200</v>
      </c>
      <c r="F716" s="389">
        <f>D716+'2016'!E545+'2017'!E545+'2018'!E543</f>
        <v>22200</v>
      </c>
    </row>
    <row r="717" spans="1:6" ht="75" x14ac:dyDescent="0.25">
      <c r="A717" s="530">
        <v>227</v>
      </c>
      <c r="B717" s="384" t="s">
        <v>86</v>
      </c>
      <c r="C717" s="385">
        <f>C718</f>
        <v>157962</v>
      </c>
      <c r="D717" s="385">
        <f>D718</f>
        <v>157962</v>
      </c>
      <c r="E717" s="385">
        <f>E718</f>
        <v>612586.19999999995</v>
      </c>
      <c r="F717" s="385">
        <f>F718</f>
        <v>612586.19999999995</v>
      </c>
    </row>
    <row r="718" spans="1:6" s="155" customFormat="1" x14ac:dyDescent="0.25">
      <c r="A718" s="530"/>
      <c r="B718" s="387" t="s">
        <v>13</v>
      </c>
      <c r="C718" s="389">
        <v>157962</v>
      </c>
      <c r="D718" s="389">
        <v>157962</v>
      </c>
      <c r="E718" s="389">
        <f>C718+'2016'!E547+'2017'!E547+'2018'!E545</f>
        <v>612586.19999999995</v>
      </c>
      <c r="F718" s="389">
        <f>D718+'2016'!E547+'2017'!E547+'2018'!E545</f>
        <v>612586.19999999995</v>
      </c>
    </row>
    <row r="719" spans="1:6" ht="60" x14ac:dyDescent="0.25">
      <c r="A719" s="530">
        <v>228</v>
      </c>
      <c r="B719" s="384" t="s">
        <v>87</v>
      </c>
      <c r="C719" s="385">
        <f>C720</f>
        <v>9180</v>
      </c>
      <c r="D719" s="385">
        <f>D720</f>
        <v>9180</v>
      </c>
      <c r="E719" s="385">
        <f>E720</f>
        <v>36460</v>
      </c>
      <c r="F719" s="385">
        <f>F720</f>
        <v>36460</v>
      </c>
    </row>
    <row r="720" spans="1:6" s="155" customFormat="1" x14ac:dyDescent="0.25">
      <c r="A720" s="530"/>
      <c r="B720" s="387" t="s">
        <v>13</v>
      </c>
      <c r="C720" s="389">
        <v>9180</v>
      </c>
      <c r="D720" s="389">
        <v>9180</v>
      </c>
      <c r="E720" s="389">
        <f>C720+'2016'!E549+'2017'!E549+'2018'!E547</f>
        <v>36460</v>
      </c>
      <c r="F720" s="389">
        <f>D720+'2016'!E549+'2017'!E549+'2018'!E547</f>
        <v>36460</v>
      </c>
    </row>
    <row r="721" spans="1:6" x14ac:dyDescent="0.25">
      <c r="A721" s="530"/>
      <c r="B721" s="394" t="s">
        <v>54</v>
      </c>
      <c r="C721" s="395">
        <f>C716+C718+C720</f>
        <v>172742</v>
      </c>
      <c r="D721" s="395">
        <f>D716+D718+D720</f>
        <v>172742</v>
      </c>
      <c r="E721" s="395">
        <f>E716+E718+E720</f>
        <v>671246.2</v>
      </c>
      <c r="F721" s="395">
        <f>F716+F718+F720</f>
        <v>671246.2</v>
      </c>
    </row>
    <row r="722" spans="1:6" s="155" customFormat="1" x14ac:dyDescent="0.25">
      <c r="A722" s="530"/>
      <c r="B722" s="387" t="s">
        <v>13</v>
      </c>
      <c r="C722" s="389">
        <f>C716+C718+C720</f>
        <v>172742</v>
      </c>
      <c r="D722" s="389">
        <f>D716+D718+D720</f>
        <v>172742</v>
      </c>
      <c r="E722" s="389">
        <f>E716+E718+E720</f>
        <v>671246.2</v>
      </c>
      <c r="F722" s="389">
        <f>F716+F718+F720</f>
        <v>671246.2</v>
      </c>
    </row>
    <row r="723" spans="1:6" x14ac:dyDescent="0.25">
      <c r="A723" s="530"/>
      <c r="B723" s="387"/>
      <c r="C723" s="386"/>
      <c r="D723" s="386"/>
      <c r="E723" s="531"/>
      <c r="F723" s="531"/>
    </row>
    <row r="724" spans="1:6" x14ac:dyDescent="0.25">
      <c r="A724" s="661" t="s">
        <v>88</v>
      </c>
      <c r="B724" s="661"/>
      <c r="C724" s="661"/>
      <c r="D724" s="661"/>
      <c r="E724" s="661"/>
      <c r="F724" s="661"/>
    </row>
    <row r="725" spans="1:6" ht="120" x14ac:dyDescent="0.25">
      <c r="A725" s="530">
        <v>229</v>
      </c>
      <c r="B725" s="384" t="s">
        <v>89</v>
      </c>
      <c r="C725" s="385">
        <f>C726</f>
        <v>2250</v>
      </c>
      <c r="D725" s="385">
        <f>D726</f>
        <v>2250</v>
      </c>
      <c r="E725" s="385">
        <f>E726</f>
        <v>8900</v>
      </c>
      <c r="F725" s="385">
        <f>F726</f>
        <v>8900</v>
      </c>
    </row>
    <row r="726" spans="1:6" s="155" customFormat="1" x14ac:dyDescent="0.25">
      <c r="A726" s="530"/>
      <c r="B726" s="387" t="s">
        <v>13</v>
      </c>
      <c r="C726" s="389">
        <v>2250</v>
      </c>
      <c r="D726" s="389">
        <v>2250</v>
      </c>
      <c r="E726" s="389">
        <f>C726+'2016'!E555+'2017'!E555+'2018'!E553</f>
        <v>8900</v>
      </c>
      <c r="F726" s="389">
        <f>D726+'2016'!E555+'2017'!E555+'2018'!E553</f>
        <v>8900</v>
      </c>
    </row>
    <row r="727" spans="1:6" ht="75" x14ac:dyDescent="0.25">
      <c r="A727" s="530">
        <v>230</v>
      </c>
      <c r="B727" s="384" t="s">
        <v>90</v>
      </c>
      <c r="C727" s="385">
        <f>C728</f>
        <v>2430</v>
      </c>
      <c r="D727" s="385">
        <f>D728</f>
        <v>2430</v>
      </c>
      <c r="E727" s="385">
        <f>E728</f>
        <v>9660</v>
      </c>
      <c r="F727" s="385">
        <f>F728</f>
        <v>9660</v>
      </c>
    </row>
    <row r="728" spans="1:6" s="155" customFormat="1" x14ac:dyDescent="0.25">
      <c r="A728" s="530"/>
      <c r="B728" s="387" t="s">
        <v>13</v>
      </c>
      <c r="C728" s="389">
        <v>2430</v>
      </c>
      <c r="D728" s="389">
        <v>2430</v>
      </c>
      <c r="E728" s="389">
        <f>C728+'2016'!E557+'2017'!E557+'2018'!E555</f>
        <v>9660</v>
      </c>
      <c r="F728" s="389">
        <f>D728+'2016'!E557+'2017'!E557+'2018'!E555</f>
        <v>9660</v>
      </c>
    </row>
    <row r="729" spans="1:6" ht="90" x14ac:dyDescent="0.25">
      <c r="A729" s="530">
        <v>231</v>
      </c>
      <c r="B729" s="384" t="s">
        <v>91</v>
      </c>
      <c r="C729" s="385">
        <f>C730</f>
        <v>4935</v>
      </c>
      <c r="D729" s="385">
        <f>D730</f>
        <v>4935</v>
      </c>
      <c r="E729" s="385">
        <f>E730</f>
        <v>19886</v>
      </c>
      <c r="F729" s="385">
        <f>F730</f>
        <v>19886</v>
      </c>
    </row>
    <row r="730" spans="1:6" s="155" customFormat="1" x14ac:dyDescent="0.25">
      <c r="A730" s="530"/>
      <c r="B730" s="387" t="s">
        <v>13</v>
      </c>
      <c r="C730" s="389">
        <v>4935</v>
      </c>
      <c r="D730" s="389">
        <v>4935</v>
      </c>
      <c r="E730" s="389">
        <f>C730+'2016'!E559+'2017'!E559+'2018'!E557</f>
        <v>19886</v>
      </c>
      <c r="F730" s="389">
        <f>D730+'2016'!E559+'2017'!E559+'2018'!E557</f>
        <v>19886</v>
      </c>
    </row>
    <row r="731" spans="1:6" ht="75" x14ac:dyDescent="0.25">
      <c r="A731" s="530">
        <v>232</v>
      </c>
      <c r="B731" s="384" t="s">
        <v>93</v>
      </c>
      <c r="C731" s="385">
        <f>C732</f>
        <v>4849</v>
      </c>
      <c r="D731" s="385">
        <f>D732</f>
        <v>4849</v>
      </c>
      <c r="E731" s="385">
        <f>E732</f>
        <v>19515</v>
      </c>
      <c r="F731" s="385">
        <f>F732</f>
        <v>19515</v>
      </c>
    </row>
    <row r="732" spans="1:6" s="155" customFormat="1" x14ac:dyDescent="0.25">
      <c r="A732" s="530"/>
      <c r="B732" s="387" t="s">
        <v>13</v>
      </c>
      <c r="C732" s="389">
        <v>4849</v>
      </c>
      <c r="D732" s="389">
        <v>4849</v>
      </c>
      <c r="E732" s="389">
        <f>C732+'2016'!E561+'2017'!E561+'2018'!E559</f>
        <v>19515</v>
      </c>
      <c r="F732" s="389">
        <f>D732+'2016'!E561+'2017'!E561+'2018'!E559</f>
        <v>19515</v>
      </c>
    </row>
    <row r="733" spans="1:6" x14ac:dyDescent="0.25">
      <c r="A733" s="530"/>
      <c r="B733" s="394" t="s">
        <v>54</v>
      </c>
      <c r="C733" s="395">
        <f>C726+C728+C730+C732</f>
        <v>14464</v>
      </c>
      <c r="D733" s="395">
        <f>D726+D728+D730+D732</f>
        <v>14464</v>
      </c>
      <c r="E733" s="395">
        <f>E726+E728+E730+E732</f>
        <v>57961</v>
      </c>
      <c r="F733" s="395">
        <f>F726+F728+F730+F732</f>
        <v>57961</v>
      </c>
    </row>
    <row r="734" spans="1:6" s="155" customFormat="1" x14ac:dyDescent="0.25">
      <c r="A734" s="530"/>
      <c r="B734" s="387" t="s">
        <v>13</v>
      </c>
      <c r="C734" s="389">
        <f>C726+C728+C730+C732</f>
        <v>14464</v>
      </c>
      <c r="D734" s="389">
        <f>D726+D728+D730+D732</f>
        <v>14464</v>
      </c>
      <c r="E734" s="389">
        <f>E726+E728+E730+E732</f>
        <v>57961</v>
      </c>
      <c r="F734" s="389">
        <f>F726+F728+F730+F732</f>
        <v>57961</v>
      </c>
    </row>
    <row r="735" spans="1:6" x14ac:dyDescent="0.25">
      <c r="A735" s="661" t="s">
        <v>94</v>
      </c>
      <c r="B735" s="661"/>
      <c r="C735" s="661"/>
      <c r="D735" s="661"/>
      <c r="E735" s="661"/>
      <c r="F735" s="661"/>
    </row>
    <row r="736" spans="1:6" ht="45" x14ac:dyDescent="0.25">
      <c r="A736" s="530">
        <v>233</v>
      </c>
      <c r="B736" s="384" t="s">
        <v>95</v>
      </c>
      <c r="C736" s="385">
        <f>C737</f>
        <v>1200</v>
      </c>
      <c r="D736" s="385">
        <f>D737</f>
        <v>1200</v>
      </c>
      <c r="E736" s="385">
        <f>E737</f>
        <v>4670</v>
      </c>
      <c r="F736" s="385">
        <f>F737</f>
        <v>4670</v>
      </c>
    </row>
    <row r="737" spans="1:6" s="155" customFormat="1" x14ac:dyDescent="0.25">
      <c r="A737" s="530"/>
      <c r="B737" s="387" t="s">
        <v>13</v>
      </c>
      <c r="C737" s="389">
        <v>1200</v>
      </c>
      <c r="D737" s="389">
        <v>1200</v>
      </c>
      <c r="E737" s="389">
        <f>C737+'2016'!E566+'2017'!E566+'2018'!E564</f>
        <v>4670</v>
      </c>
      <c r="F737" s="389">
        <f>D737+'2016'!E566+'2017'!E566+'2018'!E564</f>
        <v>4670</v>
      </c>
    </row>
    <row r="738" spans="1:6" ht="105" x14ac:dyDescent="0.25">
      <c r="A738" s="530">
        <v>234</v>
      </c>
      <c r="B738" s="384" t="s">
        <v>96</v>
      </c>
      <c r="C738" s="385">
        <f>C739</f>
        <v>3900</v>
      </c>
      <c r="D738" s="385">
        <f>D739</f>
        <v>3900</v>
      </c>
      <c r="E738" s="385">
        <f>E739</f>
        <v>16900</v>
      </c>
      <c r="F738" s="385">
        <f>F739</f>
        <v>16900</v>
      </c>
    </row>
    <row r="739" spans="1:6" s="155" customFormat="1" x14ac:dyDescent="0.25">
      <c r="A739" s="530"/>
      <c r="B739" s="387" t="s">
        <v>13</v>
      </c>
      <c r="C739" s="389">
        <v>3900</v>
      </c>
      <c r="D739" s="389">
        <v>3900</v>
      </c>
      <c r="E739" s="389">
        <f>C739+'2016'!E568+'2017'!E568+'2018'!E566</f>
        <v>16900</v>
      </c>
      <c r="F739" s="389">
        <f>D739+'2016'!E568+'2017'!E568+'2018'!E566</f>
        <v>16900</v>
      </c>
    </row>
    <row r="740" spans="1:6" ht="90" x14ac:dyDescent="0.25">
      <c r="A740" s="530">
        <v>235</v>
      </c>
      <c r="B740" s="384" t="s">
        <v>97</v>
      </c>
      <c r="C740" s="385">
        <f>C741</f>
        <v>3708</v>
      </c>
      <c r="D740" s="385">
        <f>D741</f>
        <v>3708</v>
      </c>
      <c r="E740" s="385">
        <f>E741</f>
        <v>30824</v>
      </c>
      <c r="F740" s="385">
        <f>F741</f>
        <v>30824</v>
      </c>
    </row>
    <row r="741" spans="1:6" s="155" customFormat="1" x14ac:dyDescent="0.25">
      <c r="A741" s="530"/>
      <c r="B741" s="387" t="s">
        <v>13</v>
      </c>
      <c r="C741" s="389">
        <v>3708</v>
      </c>
      <c r="D741" s="389">
        <v>3708</v>
      </c>
      <c r="E741" s="389">
        <f>C741+'2016'!E570+'2017'!E570+'2018'!E568</f>
        <v>30824</v>
      </c>
      <c r="F741" s="389">
        <f>D741+'2016'!E570+'2017'!E570+'2018'!E568</f>
        <v>30824</v>
      </c>
    </row>
    <row r="742" spans="1:6" ht="49.5" customHeight="1" x14ac:dyDescent="0.25">
      <c r="A742" s="530">
        <v>236</v>
      </c>
      <c r="B742" s="384" t="s">
        <v>98</v>
      </c>
      <c r="C742" s="385">
        <f>C743</f>
        <v>10126</v>
      </c>
      <c r="D742" s="385">
        <f>D743</f>
        <v>10126</v>
      </c>
      <c r="E742" s="385">
        <f>E743</f>
        <v>83782</v>
      </c>
      <c r="F742" s="385">
        <f>F743</f>
        <v>83782</v>
      </c>
    </row>
    <row r="743" spans="1:6" s="155" customFormat="1" x14ac:dyDescent="0.25">
      <c r="A743" s="530"/>
      <c r="B743" s="387" t="s">
        <v>13</v>
      </c>
      <c r="C743" s="389">
        <v>10126</v>
      </c>
      <c r="D743" s="389">
        <v>10126</v>
      </c>
      <c r="E743" s="389">
        <f>C743+'2016'!E572+'2017'!E572+'2018'!E570</f>
        <v>83782</v>
      </c>
      <c r="F743" s="389">
        <f>D743+'2016'!E572+'2017'!E572+'2018'!E570</f>
        <v>83782</v>
      </c>
    </row>
    <row r="744" spans="1:6" s="155" customFormat="1" ht="60" x14ac:dyDescent="0.25">
      <c r="A744" s="530">
        <v>237</v>
      </c>
      <c r="B744" s="384" t="s">
        <v>300</v>
      </c>
      <c r="C744" s="385"/>
      <c r="D744" s="385"/>
      <c r="E744" s="385">
        <f>E745</f>
        <v>413616</v>
      </c>
      <c r="F744" s="385">
        <f>F745</f>
        <v>413616</v>
      </c>
    </row>
    <row r="745" spans="1:6" s="155" customFormat="1" x14ac:dyDescent="0.25">
      <c r="A745" s="530"/>
      <c r="B745" s="387" t="s">
        <v>13</v>
      </c>
      <c r="C745" s="389"/>
      <c r="D745" s="389"/>
      <c r="E745" s="389">
        <f>'2017'!E574+'2018'!E572</f>
        <v>413616</v>
      </c>
      <c r="F745" s="389">
        <f>D745+'2017'!E574+'2018'!E572</f>
        <v>413616</v>
      </c>
    </row>
    <row r="746" spans="1:6" x14ac:dyDescent="0.25">
      <c r="A746" s="530"/>
      <c r="B746" s="394" t="s">
        <v>54</v>
      </c>
      <c r="C746" s="395">
        <f t="shared" ref="C746:F747" si="11">C736+C738+C740+C742+C744</f>
        <v>18934</v>
      </c>
      <c r="D746" s="395">
        <f t="shared" si="11"/>
        <v>18934</v>
      </c>
      <c r="E746" s="395">
        <f t="shared" si="11"/>
        <v>549792</v>
      </c>
      <c r="F746" s="395">
        <f t="shared" si="11"/>
        <v>549792</v>
      </c>
    </row>
    <row r="747" spans="1:6" s="155" customFormat="1" x14ac:dyDescent="0.25">
      <c r="A747" s="530"/>
      <c r="B747" s="387" t="s">
        <v>13</v>
      </c>
      <c r="C747" s="389">
        <f t="shared" si="11"/>
        <v>18934</v>
      </c>
      <c r="D747" s="389">
        <f t="shared" si="11"/>
        <v>18934</v>
      </c>
      <c r="E747" s="389">
        <f t="shared" si="11"/>
        <v>549792</v>
      </c>
      <c r="F747" s="389">
        <f t="shared" si="11"/>
        <v>549792</v>
      </c>
    </row>
    <row r="748" spans="1:6" x14ac:dyDescent="0.25">
      <c r="A748" s="661" t="s">
        <v>99</v>
      </c>
      <c r="B748" s="661"/>
      <c r="C748" s="661"/>
      <c r="D748" s="661"/>
      <c r="E748" s="661"/>
      <c r="F748" s="661"/>
    </row>
    <row r="749" spans="1:6" ht="45" x14ac:dyDescent="0.25">
      <c r="A749" s="530">
        <v>238</v>
      </c>
      <c r="B749" s="384" t="s">
        <v>100</v>
      </c>
      <c r="C749" s="385">
        <f>C750</f>
        <v>4200</v>
      </c>
      <c r="D749" s="385">
        <f>D750</f>
        <v>4200</v>
      </c>
      <c r="E749" s="385">
        <f>E750</f>
        <v>14830</v>
      </c>
      <c r="F749" s="385">
        <f>F750</f>
        <v>14830</v>
      </c>
    </row>
    <row r="750" spans="1:6" s="155" customFormat="1" x14ac:dyDescent="0.25">
      <c r="A750" s="530"/>
      <c r="B750" s="387" t="s">
        <v>13</v>
      </c>
      <c r="C750" s="389">
        <v>4200</v>
      </c>
      <c r="D750" s="389">
        <v>4200</v>
      </c>
      <c r="E750" s="389">
        <f>C750+'2016'!E577+'2017'!E579+'2018'!E577</f>
        <v>14830</v>
      </c>
      <c r="F750" s="389">
        <f>D750+'2016'!F577+'2017'!F579+'2018'!F577</f>
        <v>14830</v>
      </c>
    </row>
    <row r="751" spans="1:6" x14ac:dyDescent="0.25">
      <c r="A751" s="530"/>
      <c r="B751" s="394" t="s">
        <v>54</v>
      </c>
      <c r="C751" s="395">
        <f>C752</f>
        <v>4200</v>
      </c>
      <c r="D751" s="395">
        <f>D752</f>
        <v>4200</v>
      </c>
      <c r="E751" s="395">
        <f>E752</f>
        <v>14830</v>
      </c>
      <c r="F751" s="395">
        <f>F752</f>
        <v>14830</v>
      </c>
    </row>
    <row r="752" spans="1:6" s="155" customFormat="1" x14ac:dyDescent="0.25">
      <c r="A752" s="530"/>
      <c r="B752" s="387" t="s">
        <v>13</v>
      </c>
      <c r="C752" s="389">
        <v>4200</v>
      </c>
      <c r="D752" s="389">
        <f>D750</f>
        <v>4200</v>
      </c>
      <c r="E752" s="389">
        <f>E750</f>
        <v>14830</v>
      </c>
      <c r="F752" s="389">
        <f>F750</f>
        <v>14830</v>
      </c>
    </row>
    <row r="753" spans="1:6" s="155" customFormat="1" x14ac:dyDescent="0.25">
      <c r="A753" s="661" t="s">
        <v>592</v>
      </c>
      <c r="B753" s="661"/>
      <c r="C753" s="661"/>
      <c r="D753" s="661"/>
      <c r="E753" s="661"/>
      <c r="F753" s="661"/>
    </row>
    <row r="754" spans="1:6" s="155" customFormat="1" ht="45" x14ac:dyDescent="0.25">
      <c r="A754" s="530">
        <v>239</v>
      </c>
      <c r="B754" s="384" t="s">
        <v>593</v>
      </c>
      <c r="C754" s="385">
        <f>C755</f>
        <v>9400</v>
      </c>
      <c r="D754" s="385">
        <f>D755</f>
        <v>0</v>
      </c>
      <c r="E754" s="385">
        <f>E755</f>
        <v>23462</v>
      </c>
      <c r="F754" s="385">
        <f>F755</f>
        <v>14062</v>
      </c>
    </row>
    <row r="755" spans="1:6" s="155" customFormat="1" x14ac:dyDescent="0.25">
      <c r="A755" s="530"/>
      <c r="B755" s="387" t="s">
        <v>13</v>
      </c>
      <c r="C755" s="389">
        <v>9400</v>
      </c>
      <c r="D755" s="389"/>
      <c r="E755" s="389">
        <f>C755+'2016'!E582+'2017'!E584</f>
        <v>23462</v>
      </c>
      <c r="F755" s="389">
        <f>D755+'2016'!E582+'2017'!E584</f>
        <v>14062</v>
      </c>
    </row>
    <row r="756" spans="1:6" s="155" customFormat="1" ht="45" x14ac:dyDescent="0.25">
      <c r="A756" s="530">
        <v>240</v>
      </c>
      <c r="B756" s="384" t="s">
        <v>594</v>
      </c>
      <c r="C756" s="385">
        <f>C757</f>
        <v>8800</v>
      </c>
      <c r="D756" s="385">
        <f>D757</f>
        <v>0</v>
      </c>
      <c r="E756" s="385">
        <f>E757</f>
        <v>21862.1</v>
      </c>
      <c r="F756" s="385">
        <f>F757</f>
        <v>13062.1</v>
      </c>
    </row>
    <row r="757" spans="1:6" s="155" customFormat="1" x14ac:dyDescent="0.25">
      <c r="A757" s="530"/>
      <c r="B757" s="387" t="s">
        <v>13</v>
      </c>
      <c r="C757" s="389">
        <v>8800</v>
      </c>
      <c r="D757" s="389"/>
      <c r="E757" s="389">
        <f>C757+'2016'!E584+'2017'!E586</f>
        <v>21862.1</v>
      </c>
      <c r="F757" s="389">
        <f>D757+'2016'!E584+'2017'!E586</f>
        <v>13062.1</v>
      </c>
    </row>
    <row r="758" spans="1:6" s="155" customFormat="1" x14ac:dyDescent="0.25">
      <c r="A758" s="530"/>
      <c r="B758" s="394" t="s">
        <v>54</v>
      </c>
      <c r="C758" s="395">
        <f>C759</f>
        <v>18200</v>
      </c>
      <c r="D758" s="395">
        <f>D759</f>
        <v>0</v>
      </c>
      <c r="E758" s="395">
        <f>E759</f>
        <v>45324.1</v>
      </c>
      <c r="F758" s="395">
        <f>F759</f>
        <v>27124.1</v>
      </c>
    </row>
    <row r="759" spans="1:6" s="155" customFormat="1" x14ac:dyDescent="0.25">
      <c r="A759" s="530"/>
      <c r="B759" s="387" t="s">
        <v>13</v>
      </c>
      <c r="C759" s="389">
        <f>C757+C755</f>
        <v>18200</v>
      </c>
      <c r="D759" s="389">
        <f>D757+D755</f>
        <v>0</v>
      </c>
      <c r="E759" s="389">
        <f>E757+E755</f>
        <v>45324.1</v>
      </c>
      <c r="F759" s="389">
        <f>F757+F755</f>
        <v>27124.1</v>
      </c>
    </row>
    <row r="760" spans="1:6" x14ac:dyDescent="0.25">
      <c r="A760" s="661" t="s">
        <v>105</v>
      </c>
      <c r="B760" s="661"/>
      <c r="C760" s="661"/>
      <c r="D760" s="661"/>
      <c r="E760" s="661"/>
      <c r="F760" s="661"/>
    </row>
    <row r="761" spans="1:6" ht="30" x14ac:dyDescent="0.25">
      <c r="A761" s="530">
        <v>241</v>
      </c>
      <c r="B761" s="384" t="s">
        <v>106</v>
      </c>
      <c r="C761" s="385">
        <f>C762</f>
        <v>23220</v>
      </c>
      <c r="D761" s="385">
        <f>D762</f>
        <v>23220</v>
      </c>
      <c r="E761" s="385">
        <f>E762</f>
        <v>89971.4</v>
      </c>
      <c r="F761" s="385">
        <f>F762</f>
        <v>89971.4</v>
      </c>
    </row>
    <row r="762" spans="1:6" s="155" customFormat="1" x14ac:dyDescent="0.25">
      <c r="A762" s="530"/>
      <c r="B762" s="387" t="s">
        <v>13</v>
      </c>
      <c r="C762" s="389">
        <v>23220</v>
      </c>
      <c r="D762" s="389">
        <v>23220</v>
      </c>
      <c r="E762" s="389">
        <f>C762+'2016'!E589+'2017'!E591+'2018'!E582</f>
        <v>89971.4</v>
      </c>
      <c r="F762" s="389">
        <f>D762+'2016'!F589+'2017'!F591+'2018'!F582</f>
        <v>89971.4</v>
      </c>
    </row>
    <row r="763" spans="1:6" x14ac:dyDescent="0.25">
      <c r="A763" s="530"/>
      <c r="B763" s="394" t="s">
        <v>54</v>
      </c>
      <c r="C763" s="395">
        <f>C764</f>
        <v>23220</v>
      </c>
      <c r="D763" s="395">
        <f>D764</f>
        <v>23220</v>
      </c>
      <c r="E763" s="395">
        <f>E764</f>
        <v>89971.4</v>
      </c>
      <c r="F763" s="395">
        <f>F764</f>
        <v>89971.4</v>
      </c>
    </row>
    <row r="764" spans="1:6" s="155" customFormat="1" x14ac:dyDescent="0.25">
      <c r="A764" s="530"/>
      <c r="B764" s="387" t="s">
        <v>13</v>
      </c>
      <c r="C764" s="389">
        <f>C762</f>
        <v>23220</v>
      </c>
      <c r="D764" s="389">
        <f>D762</f>
        <v>23220</v>
      </c>
      <c r="E764" s="389">
        <f>E762</f>
        <v>89971.4</v>
      </c>
      <c r="F764" s="389">
        <f>F762</f>
        <v>89971.4</v>
      </c>
    </row>
    <row r="765" spans="1:6" x14ac:dyDescent="0.25">
      <c r="A765" s="661" t="s">
        <v>107</v>
      </c>
      <c r="B765" s="661"/>
      <c r="C765" s="661"/>
      <c r="D765" s="661"/>
      <c r="E765" s="661"/>
      <c r="F765" s="661"/>
    </row>
    <row r="766" spans="1:6" ht="45" x14ac:dyDescent="0.25">
      <c r="A766" s="530">
        <v>242</v>
      </c>
      <c r="B766" s="384" t="s">
        <v>108</v>
      </c>
      <c r="C766" s="385">
        <f>C767+C768</f>
        <v>9000</v>
      </c>
      <c r="D766" s="385">
        <f>D767+D768</f>
        <v>9000</v>
      </c>
      <c r="E766" s="385">
        <f>E767+E768</f>
        <v>31930</v>
      </c>
      <c r="F766" s="385">
        <f>F767+F768</f>
        <v>31930</v>
      </c>
    </row>
    <row r="767" spans="1:6" s="155" customFormat="1" x14ac:dyDescent="0.25">
      <c r="A767" s="530"/>
      <c r="B767" s="387" t="s">
        <v>13</v>
      </c>
      <c r="C767" s="389">
        <v>6500</v>
      </c>
      <c r="D767" s="389">
        <v>6500</v>
      </c>
      <c r="E767" s="389">
        <f>C767+'2016'!E594+'2017'!E596+'2018'!E587</f>
        <v>21930</v>
      </c>
      <c r="F767" s="389">
        <f>D767+'2016'!E594+'2017'!E596+'2018'!E587</f>
        <v>21930</v>
      </c>
    </row>
    <row r="768" spans="1:6" s="155" customFormat="1" x14ac:dyDescent="0.25">
      <c r="A768" s="530"/>
      <c r="B768" s="387" t="s">
        <v>139</v>
      </c>
      <c r="C768" s="389">
        <v>2500</v>
      </c>
      <c r="D768" s="389">
        <v>2500</v>
      </c>
      <c r="E768" s="389">
        <f>C768+'2016'!E595+'2017'!E597+'2018'!E588</f>
        <v>10000</v>
      </c>
      <c r="F768" s="389">
        <f>D768+'2016'!F595+'2017'!F597+'2018'!F588</f>
        <v>10000</v>
      </c>
    </row>
    <row r="769" spans="1:6" ht="45" x14ac:dyDescent="0.25">
      <c r="A769" s="530">
        <v>243</v>
      </c>
      <c r="B769" s="384" t="s">
        <v>109</v>
      </c>
      <c r="C769" s="385">
        <f>C770+C771</f>
        <v>8400</v>
      </c>
      <c r="D769" s="385">
        <f>D770+D771</f>
        <v>8400</v>
      </c>
      <c r="E769" s="385">
        <f>E770+E771</f>
        <v>30130</v>
      </c>
      <c r="F769" s="385">
        <f>F770+F771</f>
        <v>30130</v>
      </c>
    </row>
    <row r="770" spans="1:6" s="155" customFormat="1" x14ac:dyDescent="0.25">
      <c r="A770" s="530"/>
      <c r="B770" s="387" t="s">
        <v>13</v>
      </c>
      <c r="C770" s="389">
        <v>5900</v>
      </c>
      <c r="D770" s="389">
        <v>5900</v>
      </c>
      <c r="E770" s="389">
        <f>C770+'2016'!E597+'2017'!E599+'2018'!E590</f>
        <v>20130</v>
      </c>
      <c r="F770" s="389">
        <f>D770+'2016'!E597+'2017'!E599+'2018'!E590</f>
        <v>20130</v>
      </c>
    </row>
    <row r="771" spans="1:6" s="155" customFormat="1" x14ac:dyDescent="0.25">
      <c r="A771" s="530"/>
      <c r="B771" s="387" t="s">
        <v>139</v>
      </c>
      <c r="C771" s="389">
        <v>2500</v>
      </c>
      <c r="D771" s="389">
        <v>2500</v>
      </c>
      <c r="E771" s="389">
        <f>C771+'2016'!E598+'2017'!E600+'2018'!E591</f>
        <v>10000</v>
      </c>
      <c r="F771" s="389">
        <f>D771+'2016'!F598+'2017'!F600+'2018'!F591</f>
        <v>10000</v>
      </c>
    </row>
    <row r="772" spans="1:6" ht="90" x14ac:dyDescent="0.25">
      <c r="A772" s="530">
        <v>244</v>
      </c>
      <c r="B772" s="384" t="s">
        <v>110</v>
      </c>
      <c r="C772" s="385">
        <f>C773+C774</f>
        <v>13500</v>
      </c>
      <c r="D772" s="385">
        <f>D773+D774</f>
        <v>13500</v>
      </c>
      <c r="E772" s="385">
        <f>E773+E774</f>
        <v>47970</v>
      </c>
      <c r="F772" s="385">
        <f>F773+F774</f>
        <v>47970</v>
      </c>
    </row>
    <row r="773" spans="1:6" s="155" customFormat="1" x14ac:dyDescent="0.25">
      <c r="A773" s="530"/>
      <c r="B773" s="387" t="s">
        <v>13</v>
      </c>
      <c r="C773" s="389">
        <v>8500</v>
      </c>
      <c r="D773" s="389">
        <v>8500</v>
      </c>
      <c r="E773" s="389">
        <f>C773+'2016'!E600+'2017'!E602+'2018'!E593</f>
        <v>28970</v>
      </c>
      <c r="F773" s="389">
        <f>D773+'2016'!E600+'2017'!E602+'2018'!E593</f>
        <v>28970</v>
      </c>
    </row>
    <row r="774" spans="1:6" s="155" customFormat="1" x14ac:dyDescent="0.25">
      <c r="A774" s="530"/>
      <c r="B774" s="387" t="s">
        <v>139</v>
      </c>
      <c r="C774" s="389">
        <v>5000</v>
      </c>
      <c r="D774" s="389">
        <v>5000</v>
      </c>
      <c r="E774" s="389">
        <f>C774+'2016'!E601+'2017'!E603+'2018'!E594</f>
        <v>19000</v>
      </c>
      <c r="F774" s="389">
        <f>D774+'2016'!F601+'2017'!F603+'2018'!F594</f>
        <v>19000</v>
      </c>
    </row>
    <row r="775" spans="1:6" ht="45" x14ac:dyDescent="0.25">
      <c r="A775" s="530">
        <v>245</v>
      </c>
      <c r="B775" s="384" t="s">
        <v>500</v>
      </c>
      <c r="C775" s="385">
        <f>C776</f>
        <v>5700</v>
      </c>
      <c r="D775" s="385">
        <f>D776</f>
        <v>5700</v>
      </c>
      <c r="E775" s="385">
        <f>E776</f>
        <v>18700</v>
      </c>
      <c r="F775" s="385">
        <f>F776</f>
        <v>18700</v>
      </c>
    </row>
    <row r="776" spans="1:6" s="155" customFormat="1" x14ac:dyDescent="0.25">
      <c r="A776" s="530"/>
      <c r="B776" s="387" t="s">
        <v>13</v>
      </c>
      <c r="C776" s="389">
        <v>5700</v>
      </c>
      <c r="D776" s="389">
        <v>5700</v>
      </c>
      <c r="E776" s="389">
        <f>C776+'2016'!E603+'2017'!E605+'2018'!E596</f>
        <v>18700</v>
      </c>
      <c r="F776" s="389">
        <f>D776+'2016'!E603+'2017'!E605+'2018'!E596</f>
        <v>18700</v>
      </c>
    </row>
    <row r="777" spans="1:6" ht="90" x14ac:dyDescent="0.25">
      <c r="A777" s="530">
        <v>246</v>
      </c>
      <c r="B777" s="384" t="s">
        <v>112</v>
      </c>
      <c r="C777" s="385">
        <f>C778+C779</f>
        <v>12000</v>
      </c>
      <c r="D777" s="385">
        <f>D778+D779</f>
        <v>12000</v>
      </c>
      <c r="E777" s="385">
        <f>E778+E779</f>
        <v>42840</v>
      </c>
      <c r="F777" s="385">
        <f>F778+F779</f>
        <v>42840</v>
      </c>
    </row>
    <row r="778" spans="1:6" s="155" customFormat="1" x14ac:dyDescent="0.25">
      <c r="A778" s="530"/>
      <c r="B778" s="387" t="s">
        <v>13</v>
      </c>
      <c r="C778" s="389">
        <v>7000</v>
      </c>
      <c r="D778" s="389">
        <v>7000</v>
      </c>
      <c r="E778" s="389">
        <f>C778+'2016'!E605+'2017'!E607+'2018'!E598</f>
        <v>23840</v>
      </c>
      <c r="F778" s="389">
        <f>D778+'2016'!E605+'2017'!E607+'2018'!E598</f>
        <v>23840</v>
      </c>
    </row>
    <row r="779" spans="1:6" s="155" customFormat="1" x14ac:dyDescent="0.25">
      <c r="A779" s="530"/>
      <c r="B779" s="387" t="s">
        <v>139</v>
      </c>
      <c r="C779" s="389">
        <v>5000</v>
      </c>
      <c r="D779" s="389">
        <v>5000</v>
      </c>
      <c r="E779" s="389">
        <f>C779+'2016'!E606+'2017'!E608+'2018'!E599</f>
        <v>19000</v>
      </c>
      <c r="F779" s="389">
        <f>D779+'2016'!F606+'2017'!F608+'2018'!F599</f>
        <v>19000</v>
      </c>
    </row>
    <row r="780" spans="1:6" ht="90" x14ac:dyDescent="0.25">
      <c r="A780" s="530">
        <v>247</v>
      </c>
      <c r="B780" s="384" t="s">
        <v>113</v>
      </c>
      <c r="C780" s="385">
        <f>C781</f>
        <v>9200</v>
      </c>
      <c r="D780" s="385">
        <f>D781</f>
        <v>9200</v>
      </c>
      <c r="E780" s="385">
        <f>E781</f>
        <v>30560</v>
      </c>
      <c r="F780" s="385">
        <f>F781</f>
        <v>30560</v>
      </c>
    </row>
    <row r="781" spans="1:6" s="155" customFormat="1" x14ac:dyDescent="0.25">
      <c r="A781" s="530"/>
      <c r="B781" s="387" t="s">
        <v>13</v>
      </c>
      <c r="C781" s="389">
        <v>9200</v>
      </c>
      <c r="D781" s="389">
        <v>9200</v>
      </c>
      <c r="E781" s="389">
        <f>C781+'2016'!E608+'2017'!E610+'2018'!E601</f>
        <v>30560</v>
      </c>
      <c r="F781" s="389">
        <f>D781+'2016'!E608+'2017'!E610+'2018'!E601</f>
        <v>30560</v>
      </c>
    </row>
    <row r="782" spans="1:6" s="155" customFormat="1" ht="60" x14ac:dyDescent="0.25">
      <c r="A782" s="530">
        <v>248</v>
      </c>
      <c r="B782" s="384" t="s">
        <v>501</v>
      </c>
      <c r="C782" s="385"/>
      <c r="D782" s="385"/>
      <c r="E782" s="385">
        <f>E783</f>
        <v>11500</v>
      </c>
      <c r="F782" s="385">
        <f>F783</f>
        <v>11500</v>
      </c>
    </row>
    <row r="783" spans="1:6" s="155" customFormat="1" x14ac:dyDescent="0.25">
      <c r="A783" s="530"/>
      <c r="B783" s="387" t="s">
        <v>139</v>
      </c>
      <c r="C783" s="389"/>
      <c r="D783" s="389"/>
      <c r="E783" s="389">
        <f>'2018'!E603</f>
        <v>11500</v>
      </c>
      <c r="F783" s="389">
        <f>'2018'!F603</f>
        <v>11500</v>
      </c>
    </row>
    <row r="784" spans="1:6" s="155" customFormat="1" ht="30" x14ac:dyDescent="0.25">
      <c r="A784" s="530">
        <v>249</v>
      </c>
      <c r="B784" s="384" t="s">
        <v>301</v>
      </c>
      <c r="C784" s="385">
        <f>C785+C786</f>
        <v>5000</v>
      </c>
      <c r="D784" s="385">
        <f>D785+D786</f>
        <v>5000</v>
      </c>
      <c r="E784" s="385">
        <f>E785+E786</f>
        <v>15000</v>
      </c>
      <c r="F784" s="385">
        <f>F785+F786</f>
        <v>15000</v>
      </c>
    </row>
    <row r="785" spans="1:6" s="155" customFormat="1" x14ac:dyDescent="0.25">
      <c r="A785" s="530"/>
      <c r="B785" s="387" t="s">
        <v>13</v>
      </c>
      <c r="C785" s="389">
        <v>5000</v>
      </c>
      <c r="D785" s="389">
        <v>5000</v>
      </c>
      <c r="E785" s="389">
        <v>5000</v>
      </c>
      <c r="F785" s="389">
        <v>5000</v>
      </c>
    </row>
    <row r="786" spans="1:6" s="155" customFormat="1" x14ac:dyDescent="0.25">
      <c r="A786" s="530"/>
      <c r="B786" s="387" t="s">
        <v>139</v>
      </c>
      <c r="C786" s="389"/>
      <c r="D786" s="389"/>
      <c r="E786" s="389">
        <f>C786+'2017'!E612+'2018'!E605</f>
        <v>10000</v>
      </c>
      <c r="F786" s="389">
        <f>D786+'2017'!F612+'2018'!F605</f>
        <v>10000</v>
      </c>
    </row>
    <row r="787" spans="1:6" x14ac:dyDescent="0.25">
      <c r="A787" s="530"/>
      <c r="B787" s="394" t="s">
        <v>54</v>
      </c>
      <c r="C787" s="395">
        <f>C788+C789</f>
        <v>62800</v>
      </c>
      <c r="D787" s="395">
        <f>D788+D789</f>
        <v>62800</v>
      </c>
      <c r="E787" s="395">
        <f>E788+E789</f>
        <v>228630</v>
      </c>
      <c r="F787" s="395">
        <f>F788+F789</f>
        <v>228630</v>
      </c>
    </row>
    <row r="788" spans="1:6" s="155" customFormat="1" x14ac:dyDescent="0.25">
      <c r="A788" s="530"/>
      <c r="B788" s="387" t="s">
        <v>13</v>
      </c>
      <c r="C788" s="389">
        <f>C767+C770+C773+C776+C778+C781+C785</f>
        <v>47800</v>
      </c>
      <c r="D788" s="389">
        <f>D767+D770+D773+D776+D778+D781+D785</f>
        <v>47800</v>
      </c>
      <c r="E788" s="389">
        <f>E767+E770+E773+E776+E778+E781+E785</f>
        <v>149130</v>
      </c>
      <c r="F788" s="389">
        <f>F767+F770+F773+F776+F778+F781+F785</f>
        <v>149130</v>
      </c>
    </row>
    <row r="789" spans="1:6" s="155" customFormat="1" x14ac:dyDescent="0.25">
      <c r="A789" s="530"/>
      <c r="B789" s="387" t="s">
        <v>139</v>
      </c>
      <c r="C789" s="389">
        <f>C768+C771+C774+C779+C783+C786</f>
        <v>15000</v>
      </c>
      <c r="D789" s="389">
        <f>D768+D771+D774+D779+D783+D786</f>
        <v>15000</v>
      </c>
      <c r="E789" s="389">
        <f>E768+E771+E774+E779+E783+E786</f>
        <v>79500</v>
      </c>
      <c r="F789" s="389">
        <f>F768+F771+F774+F779+F783+F786</f>
        <v>79500</v>
      </c>
    </row>
    <row r="790" spans="1:6" x14ac:dyDescent="0.25">
      <c r="A790" s="661" t="s">
        <v>114</v>
      </c>
      <c r="B790" s="661"/>
      <c r="C790" s="661"/>
      <c r="D790" s="661"/>
      <c r="E790" s="661"/>
      <c r="F790" s="661"/>
    </row>
    <row r="791" spans="1:6" ht="45" x14ac:dyDescent="0.25">
      <c r="A791" s="530">
        <v>250</v>
      </c>
      <c r="B791" s="384" t="s">
        <v>115</v>
      </c>
      <c r="C791" s="385">
        <f>C792</f>
        <v>3000</v>
      </c>
      <c r="D791" s="385">
        <f>D792</f>
        <v>3000</v>
      </c>
      <c r="E791" s="385">
        <f>E792</f>
        <v>10160</v>
      </c>
      <c r="F791" s="385">
        <f>F792</f>
        <v>10160</v>
      </c>
    </row>
    <row r="792" spans="1:6" s="155" customFormat="1" x14ac:dyDescent="0.25">
      <c r="A792" s="530"/>
      <c r="B792" s="387" t="s">
        <v>13</v>
      </c>
      <c r="C792" s="389">
        <v>3000</v>
      </c>
      <c r="D792" s="389">
        <v>3000</v>
      </c>
      <c r="E792" s="389">
        <f>C792+'2016'!E615+'2017'!E619+'2018'!E612</f>
        <v>10160</v>
      </c>
      <c r="F792" s="389">
        <f>D792+'2016'!F615+'2017'!F619+'2018'!F612</f>
        <v>10160</v>
      </c>
    </row>
    <row r="793" spans="1:6" ht="45" x14ac:dyDescent="0.25">
      <c r="A793" s="530">
        <v>251</v>
      </c>
      <c r="B793" s="384" t="s">
        <v>116</v>
      </c>
      <c r="C793" s="385">
        <f>C794</f>
        <v>3000</v>
      </c>
      <c r="D793" s="385">
        <f>D794</f>
        <v>3000</v>
      </c>
      <c r="E793" s="385">
        <f>E794</f>
        <v>10160</v>
      </c>
      <c r="F793" s="385">
        <f>F794</f>
        <v>10160</v>
      </c>
    </row>
    <row r="794" spans="1:6" s="155" customFormat="1" x14ac:dyDescent="0.25">
      <c r="A794" s="530"/>
      <c r="B794" s="387" t="s">
        <v>13</v>
      </c>
      <c r="C794" s="389">
        <v>3000</v>
      </c>
      <c r="D794" s="389">
        <v>3000</v>
      </c>
      <c r="E794" s="389">
        <f>C794+'2016'!E617+'2017'!E621+'2018'!E614</f>
        <v>10160</v>
      </c>
      <c r="F794" s="389">
        <f>D794+'2016'!F617+'2017'!F621+'2018'!F614</f>
        <v>10160</v>
      </c>
    </row>
    <row r="795" spans="1:6" ht="60" x14ac:dyDescent="0.25">
      <c r="A795" s="530">
        <v>252</v>
      </c>
      <c r="B795" s="384" t="s">
        <v>117</v>
      </c>
      <c r="C795" s="385">
        <f>C796</f>
        <v>7000</v>
      </c>
      <c r="D795" s="385">
        <f>D796</f>
        <v>7000</v>
      </c>
      <c r="E795" s="385">
        <f>E796</f>
        <v>24040</v>
      </c>
      <c r="F795" s="385">
        <f>F796</f>
        <v>24040</v>
      </c>
    </row>
    <row r="796" spans="1:6" s="155" customFormat="1" x14ac:dyDescent="0.25">
      <c r="A796" s="530"/>
      <c r="B796" s="387" t="s">
        <v>13</v>
      </c>
      <c r="C796" s="389">
        <v>7000</v>
      </c>
      <c r="D796" s="389">
        <v>7000</v>
      </c>
      <c r="E796" s="389">
        <f>C796+'2016'!E619+'2017'!E623+'2018'!E616</f>
        <v>24040</v>
      </c>
      <c r="F796" s="389">
        <f>D796+'2016'!F619+'2017'!F623+'2018'!F616</f>
        <v>24040</v>
      </c>
    </row>
    <row r="797" spans="1:6" ht="75" x14ac:dyDescent="0.25">
      <c r="A797" s="530">
        <v>253</v>
      </c>
      <c r="B797" s="384" t="s">
        <v>118</v>
      </c>
      <c r="C797" s="385">
        <f>C798</f>
        <v>3700</v>
      </c>
      <c r="D797" s="385">
        <f>D798</f>
        <v>3700</v>
      </c>
      <c r="E797" s="385">
        <f>E798</f>
        <v>12730</v>
      </c>
      <c r="F797" s="385">
        <f>F798</f>
        <v>12730</v>
      </c>
    </row>
    <row r="798" spans="1:6" s="155" customFormat="1" x14ac:dyDescent="0.25">
      <c r="A798" s="530"/>
      <c r="B798" s="387" t="s">
        <v>13</v>
      </c>
      <c r="C798" s="389">
        <v>3700</v>
      </c>
      <c r="D798" s="389">
        <v>3700</v>
      </c>
      <c r="E798" s="389">
        <f>C798+'2016'!E621+'2017'!E625+'2018'!E618</f>
        <v>12730</v>
      </c>
      <c r="F798" s="389">
        <f>D798+'2016'!F621+'2017'!F625+'2018'!F618</f>
        <v>12730</v>
      </c>
    </row>
    <row r="799" spans="1:6" ht="45" x14ac:dyDescent="0.25">
      <c r="A799" s="530">
        <v>254</v>
      </c>
      <c r="B799" s="384" t="s">
        <v>119</v>
      </c>
      <c r="C799" s="385">
        <f>C800</f>
        <v>3700</v>
      </c>
      <c r="D799" s="385">
        <f>D800</f>
        <v>3700</v>
      </c>
      <c r="E799" s="385">
        <f>E800</f>
        <v>12730</v>
      </c>
      <c r="F799" s="385">
        <f>F800</f>
        <v>12730</v>
      </c>
    </row>
    <row r="800" spans="1:6" s="155" customFormat="1" x14ac:dyDescent="0.25">
      <c r="A800" s="530"/>
      <c r="B800" s="387" t="s">
        <v>13</v>
      </c>
      <c r="C800" s="389">
        <v>3700</v>
      </c>
      <c r="D800" s="389">
        <v>3700</v>
      </c>
      <c r="E800" s="389">
        <f>C800+'2016'!E623+'2017'!E627+'2018'!E620</f>
        <v>12730</v>
      </c>
      <c r="F800" s="389">
        <f>D800+'2016'!F623+'2017'!F627+'2018'!F620</f>
        <v>12730</v>
      </c>
    </row>
    <row r="801" spans="1:6" s="155" customFormat="1" ht="60" x14ac:dyDescent="0.25">
      <c r="A801" s="530">
        <v>255</v>
      </c>
      <c r="B801" s="384" t="s">
        <v>502</v>
      </c>
      <c r="C801" s="385">
        <f>C802</f>
        <v>2700</v>
      </c>
      <c r="D801" s="385">
        <f>D802</f>
        <v>2700</v>
      </c>
      <c r="E801" s="385">
        <f>E802</f>
        <v>4720</v>
      </c>
      <c r="F801" s="385">
        <f>F802</f>
        <v>4720</v>
      </c>
    </row>
    <row r="802" spans="1:6" s="155" customFormat="1" x14ac:dyDescent="0.25">
      <c r="A802" s="530"/>
      <c r="B802" s="387" t="s">
        <v>13</v>
      </c>
      <c r="C802" s="389">
        <v>2700</v>
      </c>
      <c r="D802" s="389">
        <v>2700</v>
      </c>
      <c r="E802" s="389">
        <f>C802+'2018'!E622</f>
        <v>4720</v>
      </c>
      <c r="F802" s="389">
        <f>D802+'2018'!F622</f>
        <v>4720</v>
      </c>
    </row>
    <row r="803" spans="1:6" ht="67.5" customHeight="1" x14ac:dyDescent="0.25">
      <c r="A803" s="530">
        <v>256</v>
      </c>
      <c r="B803" s="384" t="s">
        <v>120</v>
      </c>
      <c r="C803" s="385">
        <f>C804</f>
        <v>3000</v>
      </c>
      <c r="D803" s="385">
        <f>D804</f>
        <v>3000</v>
      </c>
      <c r="E803" s="385">
        <f>E804</f>
        <v>10160</v>
      </c>
      <c r="F803" s="385">
        <f>F804</f>
        <v>10160</v>
      </c>
    </row>
    <row r="804" spans="1:6" s="155" customFormat="1" x14ac:dyDescent="0.25">
      <c r="A804" s="530"/>
      <c r="B804" s="387" t="s">
        <v>13</v>
      </c>
      <c r="C804" s="389">
        <v>3000</v>
      </c>
      <c r="D804" s="389">
        <v>3000</v>
      </c>
      <c r="E804" s="389">
        <f>C804+'2016'!E625+'2017'!E629+'2018'!E624</f>
        <v>10160</v>
      </c>
      <c r="F804" s="389">
        <f>D804+'2016'!F625+'2017'!F629+'2018'!F624</f>
        <v>10160</v>
      </c>
    </row>
    <row r="805" spans="1:6" s="155" customFormat="1" ht="30" x14ac:dyDescent="0.25">
      <c r="A805" s="530">
        <v>257</v>
      </c>
      <c r="B805" s="384" t="s">
        <v>302</v>
      </c>
      <c r="C805" s="385"/>
      <c r="D805" s="385"/>
      <c r="E805" s="385">
        <f>E806</f>
        <v>9050</v>
      </c>
      <c r="F805" s="385">
        <f>F806</f>
        <v>9050</v>
      </c>
    </row>
    <row r="806" spans="1:6" s="155" customFormat="1" x14ac:dyDescent="0.25">
      <c r="A806" s="530"/>
      <c r="B806" s="387" t="s">
        <v>13</v>
      </c>
      <c r="C806" s="389"/>
      <c r="D806" s="389"/>
      <c r="E806" s="389">
        <f>'2017'!E631+'2018'!E626</f>
        <v>9050</v>
      </c>
      <c r="F806" s="389">
        <f>'2017'!F631+'2018'!F626</f>
        <v>9050</v>
      </c>
    </row>
    <row r="807" spans="1:6" x14ac:dyDescent="0.25">
      <c r="A807" s="530"/>
      <c r="B807" s="394" t="s">
        <v>54</v>
      </c>
      <c r="C807" s="395">
        <f>C808</f>
        <v>26100</v>
      </c>
      <c r="D807" s="395">
        <f>D808</f>
        <v>26100</v>
      </c>
      <c r="E807" s="395">
        <f>E808</f>
        <v>93750</v>
      </c>
      <c r="F807" s="395">
        <f>F808</f>
        <v>93750</v>
      </c>
    </row>
    <row r="808" spans="1:6" s="155" customFormat="1" x14ac:dyDescent="0.25">
      <c r="A808" s="530"/>
      <c r="B808" s="387" t="s">
        <v>13</v>
      </c>
      <c r="C808" s="389">
        <f>C792+C794+C796+C798+C800+C802+C804+C806</f>
        <v>26100</v>
      </c>
      <c r="D808" s="389">
        <f>D792+D794+D796+D798+D800+D802+D804+D806</f>
        <v>26100</v>
      </c>
      <c r="E808" s="389">
        <f>E792+E794+E796+E798+E800+E802+E804+E806</f>
        <v>93750</v>
      </c>
      <c r="F808" s="389">
        <f>F792+F794+F796+F798+F800+F802+F804+F806</f>
        <v>93750</v>
      </c>
    </row>
    <row r="809" spans="1:6" x14ac:dyDescent="0.25">
      <c r="A809" s="661" t="s">
        <v>121</v>
      </c>
      <c r="B809" s="661"/>
      <c r="C809" s="661"/>
      <c r="D809" s="661"/>
      <c r="E809" s="661"/>
      <c r="F809" s="661"/>
    </row>
    <row r="810" spans="1:6" ht="165" x14ac:dyDescent="0.25">
      <c r="A810" s="530">
        <v>258</v>
      </c>
      <c r="B810" s="384" t="s">
        <v>122</v>
      </c>
      <c r="C810" s="385">
        <f>C811</f>
        <v>18200</v>
      </c>
      <c r="D810" s="385">
        <f>D811</f>
        <v>18200</v>
      </c>
      <c r="E810" s="385">
        <f>E811</f>
        <v>63200</v>
      </c>
      <c r="F810" s="385">
        <f>F811</f>
        <v>63200</v>
      </c>
    </row>
    <row r="811" spans="1:6" s="155" customFormat="1" x14ac:dyDescent="0.25">
      <c r="A811" s="530"/>
      <c r="B811" s="387" t="s">
        <v>13</v>
      </c>
      <c r="C811" s="389">
        <v>18200</v>
      </c>
      <c r="D811" s="389">
        <v>18200</v>
      </c>
      <c r="E811" s="389">
        <f>C811+'2016'!E630+'2017'!E636+'2018'!E631</f>
        <v>63200</v>
      </c>
      <c r="F811" s="389">
        <f>D811+'2016'!F630+'2017'!F636+'2018'!F631</f>
        <v>63200</v>
      </c>
    </row>
    <row r="812" spans="1:6" x14ac:dyDescent="0.25">
      <c r="A812" s="530"/>
      <c r="B812" s="394" t="s">
        <v>54</v>
      </c>
      <c r="C812" s="395">
        <f>C813</f>
        <v>18200</v>
      </c>
      <c r="D812" s="395">
        <f>D813</f>
        <v>18200</v>
      </c>
      <c r="E812" s="395">
        <f>E813</f>
        <v>63200</v>
      </c>
      <c r="F812" s="395">
        <f>F813</f>
        <v>63200</v>
      </c>
    </row>
    <row r="813" spans="1:6" s="155" customFormat="1" x14ac:dyDescent="0.25">
      <c r="A813" s="530"/>
      <c r="B813" s="387" t="s">
        <v>13</v>
      </c>
      <c r="C813" s="389">
        <f>C811</f>
        <v>18200</v>
      </c>
      <c r="D813" s="389">
        <f>D811</f>
        <v>18200</v>
      </c>
      <c r="E813" s="389">
        <f>E811</f>
        <v>63200</v>
      </c>
      <c r="F813" s="389">
        <f>F811</f>
        <v>63200</v>
      </c>
    </row>
    <row r="814" spans="1:6" x14ac:dyDescent="0.25">
      <c r="A814" s="661" t="s">
        <v>123</v>
      </c>
      <c r="B814" s="661"/>
      <c r="C814" s="661"/>
      <c r="D814" s="661"/>
      <c r="E814" s="661"/>
      <c r="F814" s="661"/>
    </row>
    <row r="815" spans="1:6" ht="75" x14ac:dyDescent="0.25">
      <c r="A815" s="530">
        <v>259</v>
      </c>
      <c r="B815" s="384" t="s">
        <v>124</v>
      </c>
      <c r="C815" s="385">
        <f>C816</f>
        <v>1306500</v>
      </c>
      <c r="D815" s="385">
        <f>D816</f>
        <v>836759.3</v>
      </c>
      <c r="E815" s="385">
        <f>E816</f>
        <v>3546300</v>
      </c>
      <c r="F815" s="385">
        <f>F816</f>
        <v>3460168.26</v>
      </c>
    </row>
    <row r="816" spans="1:6" s="155" customFormat="1" x14ac:dyDescent="0.25">
      <c r="A816" s="530"/>
      <c r="B816" s="387" t="s">
        <v>19</v>
      </c>
      <c r="C816" s="389">
        <v>1306500</v>
      </c>
      <c r="D816" s="389">
        <v>836759.3</v>
      </c>
      <c r="E816" s="389">
        <f>C816+'2016'!E635+'2017'!E641+'2018'!E636</f>
        <v>3546300</v>
      </c>
      <c r="F816" s="389">
        <f>D816+'2016'!F635+'2017'!F641+'2018'!F636</f>
        <v>3460168.26</v>
      </c>
    </row>
    <row r="817" spans="1:6" ht="90" x14ac:dyDescent="0.25">
      <c r="A817" s="530">
        <v>260</v>
      </c>
      <c r="B817" s="384" t="s">
        <v>125</v>
      </c>
      <c r="C817" s="385">
        <f>C818</f>
        <v>658500</v>
      </c>
      <c r="D817" s="385">
        <f>D818</f>
        <v>452965.08</v>
      </c>
      <c r="E817" s="385">
        <f>E818</f>
        <v>1787300</v>
      </c>
      <c r="F817" s="385">
        <f>F818</f>
        <v>2272798.0699999998</v>
      </c>
    </row>
    <row r="818" spans="1:6" s="155" customFormat="1" x14ac:dyDescent="0.25">
      <c r="A818" s="530"/>
      <c r="B818" s="387" t="s">
        <v>19</v>
      </c>
      <c r="C818" s="389">
        <v>658500</v>
      </c>
      <c r="D818" s="389">
        <v>452965.08</v>
      </c>
      <c r="E818" s="389">
        <f>C818+'2016'!E637+'2017'!E643+'2018'!E638</f>
        <v>1787300</v>
      </c>
      <c r="F818" s="389">
        <f>D818+'2016'!F637+'2017'!F643+'2018'!F638</f>
        <v>2272798.0699999998</v>
      </c>
    </row>
    <row r="819" spans="1:6" ht="75" x14ac:dyDescent="0.25">
      <c r="A819" s="530">
        <v>261</v>
      </c>
      <c r="B819" s="384" t="s">
        <v>126</v>
      </c>
      <c r="C819" s="385">
        <f>C820</f>
        <v>518100</v>
      </c>
      <c r="D819" s="385">
        <f>D820</f>
        <v>588588.76</v>
      </c>
      <c r="E819" s="385">
        <f>E820</f>
        <v>1406300</v>
      </c>
      <c r="F819" s="385">
        <f>F820</f>
        <v>1822498.44</v>
      </c>
    </row>
    <row r="820" spans="1:6" s="155" customFormat="1" x14ac:dyDescent="0.25">
      <c r="A820" s="530"/>
      <c r="B820" s="387" t="s">
        <v>19</v>
      </c>
      <c r="C820" s="389">
        <v>518100</v>
      </c>
      <c r="D820" s="389">
        <v>588588.76</v>
      </c>
      <c r="E820" s="389">
        <f>C820+'2016'!E639+'2017'!E645+'2018'!E640</f>
        <v>1406300</v>
      </c>
      <c r="F820" s="389">
        <f>D820+'2016'!F639+'2017'!F645+'2018'!F640</f>
        <v>1822498.44</v>
      </c>
    </row>
    <row r="821" spans="1:6" ht="60" x14ac:dyDescent="0.25">
      <c r="A821" s="530">
        <v>262</v>
      </c>
      <c r="B821" s="384" t="s">
        <v>503</v>
      </c>
      <c r="C821" s="385">
        <f>C822</f>
        <v>46000</v>
      </c>
      <c r="D821" s="385">
        <f>D822</f>
        <v>94458.55</v>
      </c>
      <c r="E821" s="385">
        <f>E822</f>
        <v>125000</v>
      </c>
      <c r="F821" s="385">
        <f>F822</f>
        <v>305800.59999999998</v>
      </c>
    </row>
    <row r="822" spans="1:6" s="155" customFormat="1" x14ac:dyDescent="0.25">
      <c r="A822" s="530"/>
      <c r="B822" s="387" t="s">
        <v>19</v>
      </c>
      <c r="C822" s="389">
        <v>46000</v>
      </c>
      <c r="D822" s="389">
        <v>94458.55</v>
      </c>
      <c r="E822" s="389">
        <f>C822+'2016'!E641+'2017'!E647+'2018'!E642</f>
        <v>125000</v>
      </c>
      <c r="F822" s="389">
        <f>D822+'2016'!F641+'2017'!F647+'2018'!F642</f>
        <v>305800.59999999998</v>
      </c>
    </row>
    <row r="823" spans="1:6" x14ac:dyDescent="0.25">
      <c r="A823" s="530"/>
      <c r="B823" s="394" t="s">
        <v>54</v>
      </c>
      <c r="C823" s="395">
        <f>C824</f>
        <v>2529100</v>
      </c>
      <c r="D823" s="395">
        <f>D824</f>
        <v>1972771.6900000002</v>
      </c>
      <c r="E823" s="395">
        <f>E824</f>
        <v>6864900</v>
      </c>
      <c r="F823" s="395">
        <f>F824</f>
        <v>7861265.3699999992</v>
      </c>
    </row>
    <row r="824" spans="1:6" s="155" customFormat="1" x14ac:dyDescent="0.25">
      <c r="A824" s="530"/>
      <c r="B824" s="387" t="s">
        <v>19</v>
      </c>
      <c r="C824" s="389">
        <f>C816+C818+C820+C822</f>
        <v>2529100</v>
      </c>
      <c r="D824" s="389">
        <f>D816+D818+D820+D822</f>
        <v>1972771.6900000002</v>
      </c>
      <c r="E824" s="389">
        <f>E816+E818+E820+E822</f>
        <v>6864900</v>
      </c>
      <c r="F824" s="389">
        <f>F816+F818+F820+F822</f>
        <v>7861265.3699999992</v>
      </c>
    </row>
    <row r="825" spans="1:6" x14ac:dyDescent="0.25">
      <c r="A825" s="661" t="s">
        <v>127</v>
      </c>
      <c r="B825" s="661"/>
      <c r="C825" s="661"/>
      <c r="D825" s="661"/>
      <c r="E825" s="661"/>
      <c r="F825" s="661"/>
    </row>
    <row r="826" spans="1:6" ht="113.25" customHeight="1" x14ac:dyDescent="0.25">
      <c r="A826" s="530">
        <v>263</v>
      </c>
      <c r="B826" s="384" t="s">
        <v>128</v>
      </c>
      <c r="C826" s="385">
        <f>C827</f>
        <v>14670</v>
      </c>
      <c r="D826" s="385">
        <f>D827</f>
        <v>14670</v>
      </c>
      <c r="E826" s="385">
        <f>E827</f>
        <v>49740</v>
      </c>
      <c r="F826" s="385">
        <f>F827</f>
        <v>49740</v>
      </c>
    </row>
    <row r="827" spans="1:6" s="155" customFormat="1" x14ac:dyDescent="0.25">
      <c r="A827" s="530"/>
      <c r="B827" s="387" t="s">
        <v>13</v>
      </c>
      <c r="C827" s="389">
        <v>14670</v>
      </c>
      <c r="D827" s="389">
        <v>14670</v>
      </c>
      <c r="E827" s="389">
        <f>C827+'2016'!E646+'2017'!E652+'2018'!E647</f>
        <v>49740</v>
      </c>
      <c r="F827" s="389">
        <f>D827+'2016'!E646+'2017'!E652+'2018'!E647</f>
        <v>49740</v>
      </c>
    </row>
    <row r="828" spans="1:6" ht="150" x14ac:dyDescent="0.25">
      <c r="A828" s="530">
        <v>264</v>
      </c>
      <c r="B828" s="384" t="s">
        <v>129</v>
      </c>
      <c r="C828" s="385">
        <f>C834</f>
        <v>35730</v>
      </c>
      <c r="D828" s="385">
        <f>D834</f>
        <v>35730</v>
      </c>
      <c r="E828" s="385">
        <f>E834</f>
        <v>133460</v>
      </c>
      <c r="F828" s="385">
        <f>F834</f>
        <v>133460</v>
      </c>
    </row>
    <row r="829" spans="1:6" x14ac:dyDescent="0.25">
      <c r="A829" s="530"/>
      <c r="B829" s="384" t="s">
        <v>130</v>
      </c>
      <c r="C829" s="385">
        <v>5310</v>
      </c>
      <c r="D829" s="385">
        <v>5310</v>
      </c>
      <c r="E829" s="385">
        <f>C829+'2016'!E648+'2017'!E654+'2018'!E649</f>
        <v>21120</v>
      </c>
      <c r="F829" s="385">
        <f>D829+'2016'!F648+'2017'!F654+'2018'!F649</f>
        <v>21120</v>
      </c>
    </row>
    <row r="830" spans="1:6" x14ac:dyDescent="0.25">
      <c r="A830" s="530"/>
      <c r="B830" s="384" t="s">
        <v>131</v>
      </c>
      <c r="C830" s="385">
        <v>5310</v>
      </c>
      <c r="D830" s="385">
        <v>5310</v>
      </c>
      <c r="E830" s="385">
        <f>C830+'2016'!E649+'2017'!E655+'2018'!E650</f>
        <v>21120</v>
      </c>
      <c r="F830" s="385">
        <f>D830+'2016'!F649+'2017'!F655+'2018'!F650</f>
        <v>21120</v>
      </c>
    </row>
    <row r="831" spans="1:6" x14ac:dyDescent="0.25">
      <c r="A831" s="530"/>
      <c r="B831" s="384" t="s">
        <v>132</v>
      </c>
      <c r="C831" s="385">
        <v>5310</v>
      </c>
      <c r="D831" s="385">
        <v>5310</v>
      </c>
      <c r="E831" s="385">
        <f>C831+'2016'!E650+'2017'!E656+'2018'!E651</f>
        <v>21120</v>
      </c>
      <c r="F831" s="385">
        <f>D831+'2016'!F650+'2017'!F656+'2018'!F651</f>
        <v>21120</v>
      </c>
    </row>
    <row r="832" spans="1:6" x14ac:dyDescent="0.25">
      <c r="A832" s="530"/>
      <c r="B832" s="384" t="s">
        <v>133</v>
      </c>
      <c r="C832" s="385">
        <v>14490</v>
      </c>
      <c r="D832" s="385">
        <v>14490</v>
      </c>
      <c r="E832" s="385">
        <f>C832+'2016'!E651+'2017'!E657+'2018'!E652</f>
        <v>48980</v>
      </c>
      <c r="F832" s="385">
        <f>D832+'2016'!E651+'2017'!E657+'2018'!E652</f>
        <v>48980</v>
      </c>
    </row>
    <row r="833" spans="1:6" x14ac:dyDescent="0.25">
      <c r="A833" s="530"/>
      <c r="B833" s="384" t="s">
        <v>134</v>
      </c>
      <c r="C833" s="385">
        <v>5310</v>
      </c>
      <c r="D833" s="385">
        <v>5310</v>
      </c>
      <c r="E833" s="385">
        <f>C833+'2016'!E652+'2017'!E658+'2018'!E653</f>
        <v>21120</v>
      </c>
      <c r="F833" s="385">
        <f>D833+'2016'!F652+'2017'!F658+'2018'!F653</f>
        <v>21120</v>
      </c>
    </row>
    <row r="834" spans="1:6" s="155" customFormat="1" x14ac:dyDescent="0.25">
      <c r="A834" s="530"/>
      <c r="B834" s="387" t="s">
        <v>13</v>
      </c>
      <c r="C834" s="389">
        <f>C829+C830+C831+C832+C833</f>
        <v>35730</v>
      </c>
      <c r="D834" s="389">
        <f>D829+D830+D831+D832+D833</f>
        <v>35730</v>
      </c>
      <c r="E834" s="389">
        <f>E829+E830+E831+E832+E833</f>
        <v>133460</v>
      </c>
      <c r="F834" s="389">
        <f>F829+F830+F831+F832+F833</f>
        <v>133460</v>
      </c>
    </row>
    <row r="835" spans="1:6" ht="69" customHeight="1" x14ac:dyDescent="0.25">
      <c r="A835" s="530">
        <v>265</v>
      </c>
      <c r="B835" s="384" t="s">
        <v>272</v>
      </c>
      <c r="C835" s="385">
        <f>C836</f>
        <v>8640</v>
      </c>
      <c r="D835" s="385">
        <f>D836</f>
        <v>8640</v>
      </c>
      <c r="E835" s="385">
        <f>E836</f>
        <v>34280</v>
      </c>
      <c r="F835" s="385">
        <f>F836</f>
        <v>34280</v>
      </c>
    </row>
    <row r="836" spans="1:6" s="155" customFormat="1" x14ac:dyDescent="0.25">
      <c r="A836" s="530"/>
      <c r="B836" s="387" t="s">
        <v>13</v>
      </c>
      <c r="C836" s="389">
        <v>8640</v>
      </c>
      <c r="D836" s="389">
        <v>8640</v>
      </c>
      <c r="E836" s="389">
        <f>C836+'2016'!E655+'2017'!E661+'2018'!E656</f>
        <v>34280</v>
      </c>
      <c r="F836" s="389">
        <f>D836+'2016'!E655+'2017'!E661+'2018'!E656</f>
        <v>34280</v>
      </c>
    </row>
    <row r="837" spans="1:6" s="155" customFormat="1" ht="90" x14ac:dyDescent="0.25">
      <c r="A837" s="530">
        <v>266</v>
      </c>
      <c r="B837" s="384" t="s">
        <v>596</v>
      </c>
      <c r="C837" s="389"/>
      <c r="D837" s="389"/>
      <c r="E837" s="385">
        <f>E838</f>
        <v>0</v>
      </c>
      <c r="F837" s="385">
        <f>F838</f>
        <v>0</v>
      </c>
    </row>
    <row r="838" spans="1:6" s="155" customFormat="1" x14ac:dyDescent="0.25">
      <c r="A838" s="530"/>
      <c r="B838" s="387" t="s">
        <v>13</v>
      </c>
      <c r="C838" s="389"/>
      <c r="D838" s="389"/>
      <c r="E838" s="389">
        <v>0</v>
      </c>
      <c r="F838" s="389">
        <v>0</v>
      </c>
    </row>
    <row r="839" spans="1:6" s="155" customFormat="1" ht="105" x14ac:dyDescent="0.25">
      <c r="A839" s="530">
        <v>267</v>
      </c>
      <c r="B839" s="384" t="s">
        <v>597</v>
      </c>
      <c r="C839" s="385">
        <f>C840</f>
        <v>3400</v>
      </c>
      <c r="D839" s="385">
        <f>D840</f>
        <v>0</v>
      </c>
      <c r="E839" s="385">
        <f>E840</f>
        <v>9100</v>
      </c>
      <c r="F839" s="385">
        <f>F840</f>
        <v>5700</v>
      </c>
    </row>
    <row r="840" spans="1:6" s="155" customFormat="1" x14ac:dyDescent="0.25">
      <c r="A840" s="530"/>
      <c r="B840" s="387" t="s">
        <v>13</v>
      </c>
      <c r="C840" s="389">
        <v>3400</v>
      </c>
      <c r="D840" s="389"/>
      <c r="E840" s="389">
        <f>C840+'2016'!E657+'2017'!E663</f>
        <v>9100</v>
      </c>
      <c r="F840" s="389">
        <f>D840+'2016'!E657+'2017'!E663</f>
        <v>5700</v>
      </c>
    </row>
    <row r="841" spans="1:6" ht="126.75" customHeight="1" x14ac:dyDescent="0.25">
      <c r="A841" s="530">
        <v>268</v>
      </c>
      <c r="B841" s="384" t="s">
        <v>599</v>
      </c>
      <c r="C841" s="385">
        <f>C842</f>
        <v>2771</v>
      </c>
      <c r="D841" s="385">
        <f>D842</f>
        <v>2771</v>
      </c>
      <c r="E841" s="385">
        <f>E842</f>
        <v>11195</v>
      </c>
      <c r="F841" s="385">
        <f>F842</f>
        <v>11195</v>
      </c>
    </row>
    <row r="842" spans="1:6" s="155" customFormat="1" x14ac:dyDescent="0.25">
      <c r="A842" s="530"/>
      <c r="B842" s="387" t="s">
        <v>13</v>
      </c>
      <c r="C842" s="389">
        <v>2771</v>
      </c>
      <c r="D842" s="389">
        <v>2771</v>
      </c>
      <c r="E842" s="389">
        <f>C842+'2016'!E659+'2017'!E665+'2018'!E658</f>
        <v>11195</v>
      </c>
      <c r="F842" s="389">
        <f>D842+'2016'!F659+'2017'!F665+'2018'!F658</f>
        <v>11195</v>
      </c>
    </row>
    <row r="843" spans="1:6" ht="165" x14ac:dyDescent="0.25">
      <c r="A843" s="530">
        <v>269</v>
      </c>
      <c r="B843" s="384" t="s">
        <v>136</v>
      </c>
      <c r="C843" s="385">
        <f>C846</f>
        <v>9900</v>
      </c>
      <c r="D843" s="385">
        <f>D846</f>
        <v>9900</v>
      </c>
      <c r="E843" s="385">
        <f>E846</f>
        <v>33882.6</v>
      </c>
      <c r="F843" s="385">
        <f>F846</f>
        <v>33882.6</v>
      </c>
    </row>
    <row r="844" spans="1:6" x14ac:dyDescent="0.25">
      <c r="A844" s="530"/>
      <c r="B844" s="384" t="s">
        <v>137</v>
      </c>
      <c r="C844" s="385">
        <v>3400</v>
      </c>
      <c r="D844" s="385">
        <v>3400</v>
      </c>
      <c r="E844" s="385">
        <f>C844+'2016'!E661+'2017'!E667+'2018'!E660</f>
        <v>11490</v>
      </c>
      <c r="F844" s="385">
        <f>D844+'2016'!F661+'2017'!F667+'2018'!F660</f>
        <v>11490</v>
      </c>
    </row>
    <row r="845" spans="1:6" ht="60" x14ac:dyDescent="0.25">
      <c r="A845" s="530"/>
      <c r="B845" s="384" t="s">
        <v>138</v>
      </c>
      <c r="C845" s="385">
        <v>6500</v>
      </c>
      <c r="D845" s="385">
        <v>6500</v>
      </c>
      <c r="E845" s="385">
        <f>C845+'2016'!E662+'2017'!E668+'2018'!E661</f>
        <v>22392.6</v>
      </c>
      <c r="F845" s="385">
        <f>D845+'2016'!F662+'2017'!F668+'2018'!F661</f>
        <v>22392.6</v>
      </c>
    </row>
    <row r="846" spans="1:6" s="155" customFormat="1" x14ac:dyDescent="0.25">
      <c r="A846" s="530"/>
      <c r="B846" s="387" t="s">
        <v>13</v>
      </c>
      <c r="C846" s="389">
        <f>C844+C845</f>
        <v>9900</v>
      </c>
      <c r="D846" s="389">
        <f>D844+D845</f>
        <v>9900</v>
      </c>
      <c r="E846" s="389">
        <f>E844+E845</f>
        <v>33882.6</v>
      </c>
      <c r="F846" s="389">
        <f>F844+F845</f>
        <v>33882.6</v>
      </c>
    </row>
    <row r="847" spans="1:6" x14ac:dyDescent="0.25">
      <c r="A847" s="530"/>
      <c r="B847" s="394" t="s">
        <v>54</v>
      </c>
      <c r="C847" s="395">
        <f>C848</f>
        <v>75111</v>
      </c>
      <c r="D847" s="395">
        <f>D848</f>
        <v>71711</v>
      </c>
      <c r="E847" s="395">
        <f>E848</f>
        <v>271657.59999999998</v>
      </c>
      <c r="F847" s="395">
        <f>F848</f>
        <v>268257.59999999998</v>
      </c>
    </row>
    <row r="848" spans="1:6" s="155" customFormat="1" x14ac:dyDescent="0.25">
      <c r="A848" s="530"/>
      <c r="B848" s="387" t="s">
        <v>13</v>
      </c>
      <c r="C848" s="389">
        <f>C827+C834+C836+C840+C842+C846</f>
        <v>75111</v>
      </c>
      <c r="D848" s="389">
        <f>D827+D834+D836+D840+D842+D846</f>
        <v>71711</v>
      </c>
      <c r="E848" s="389">
        <f>E827+E834+E836+E840+E842+E846</f>
        <v>271657.59999999998</v>
      </c>
      <c r="F848" s="389">
        <f>F827+F834+F836+F840+F842+F846</f>
        <v>268257.59999999998</v>
      </c>
    </row>
    <row r="849" spans="1:6" x14ac:dyDescent="0.25">
      <c r="A849" s="530"/>
      <c r="B849" s="394" t="s">
        <v>73</v>
      </c>
      <c r="C849" s="395">
        <f>C850+C851+C852</f>
        <v>3338913</v>
      </c>
      <c r="D849" s="395">
        <f>D850+D851+D852</f>
        <v>2760984.6900000004</v>
      </c>
      <c r="E849" s="395">
        <f>E850+E851+E852</f>
        <v>10662946.300000001</v>
      </c>
      <c r="F849" s="395">
        <f>F850+F851+F852</f>
        <v>11489235.77</v>
      </c>
    </row>
    <row r="850" spans="1:6" s="155" customFormat="1" x14ac:dyDescent="0.25">
      <c r="A850" s="530"/>
      <c r="B850" s="387" t="s">
        <v>13</v>
      </c>
      <c r="C850" s="389">
        <f>C697+C713+C722+C734+C747+C752+C759+C764+C788+C808+C813+C848</f>
        <v>792313</v>
      </c>
      <c r="D850" s="389">
        <f>D697+D713+D722+D734+D747+D752+D759+D764+D788+D808+D813+D848</f>
        <v>770713</v>
      </c>
      <c r="E850" s="389">
        <f>E697+E713+E722+E734+E747+E752+E759+E764+E788+E808+E813+E848</f>
        <v>3708546.3000000003</v>
      </c>
      <c r="F850" s="389">
        <f>F697+F713+F722+F734+F747+F752+F759+F764+F788+F808+F813+F848</f>
        <v>3538470.4</v>
      </c>
    </row>
    <row r="851" spans="1:6" s="155" customFormat="1" x14ac:dyDescent="0.25">
      <c r="A851" s="530"/>
      <c r="B851" s="387" t="s">
        <v>144</v>
      </c>
      <c r="C851" s="389">
        <f>C824</f>
        <v>2529100</v>
      </c>
      <c r="D851" s="389">
        <f>D824</f>
        <v>1972771.6900000002</v>
      </c>
      <c r="E851" s="389">
        <f>E824</f>
        <v>6864900</v>
      </c>
      <c r="F851" s="389">
        <f>F824</f>
        <v>7861265.3699999992</v>
      </c>
    </row>
    <row r="852" spans="1:6" s="155" customFormat="1" ht="23.25" customHeight="1" x14ac:dyDescent="0.25">
      <c r="A852" s="530"/>
      <c r="B852" s="387" t="s">
        <v>139</v>
      </c>
      <c r="C852" s="389">
        <f>C698+C789</f>
        <v>17500</v>
      </c>
      <c r="D852" s="389">
        <f>D698+D789</f>
        <v>17500</v>
      </c>
      <c r="E852" s="389">
        <f>E698+E789</f>
        <v>89500</v>
      </c>
      <c r="F852" s="389">
        <f>F698+F789</f>
        <v>89500</v>
      </c>
    </row>
    <row r="853" spans="1:6" ht="8.25" customHeight="1" x14ac:dyDescent="0.25">
      <c r="A853" s="530"/>
      <c r="B853" s="387"/>
      <c r="C853" s="530"/>
      <c r="D853" s="530"/>
      <c r="E853" s="531"/>
      <c r="F853" s="531"/>
    </row>
    <row r="854" spans="1:6" x14ac:dyDescent="0.25">
      <c r="A854" s="662" t="s">
        <v>308</v>
      </c>
      <c r="B854" s="662"/>
      <c r="C854" s="662"/>
      <c r="D854" s="662"/>
      <c r="E854" s="662"/>
      <c r="F854" s="662"/>
    </row>
    <row r="855" spans="1:6" x14ac:dyDescent="0.25">
      <c r="A855" s="661" t="s">
        <v>309</v>
      </c>
      <c r="B855" s="661"/>
      <c r="C855" s="661"/>
      <c r="D855" s="661"/>
      <c r="E855" s="661"/>
      <c r="F855" s="661"/>
    </row>
    <row r="856" spans="1:6" ht="75" x14ac:dyDescent="0.25">
      <c r="A856" s="530">
        <v>270</v>
      </c>
      <c r="B856" s="384" t="s">
        <v>40</v>
      </c>
      <c r="C856" s="385">
        <f>C857</f>
        <v>3721351</v>
      </c>
      <c r="D856" s="385">
        <f>D857</f>
        <v>3705549.14</v>
      </c>
      <c r="E856" s="385">
        <f>E857</f>
        <v>10753278</v>
      </c>
      <c r="F856" s="385">
        <f>F857</f>
        <v>10434509.140000001</v>
      </c>
    </row>
    <row r="857" spans="1:6" s="155" customFormat="1" x14ac:dyDescent="0.25">
      <c r="A857" s="530"/>
      <c r="B857" s="387" t="s">
        <v>13</v>
      </c>
      <c r="C857" s="390">
        <v>3721351</v>
      </c>
      <c r="D857" s="389">
        <v>3705549.14</v>
      </c>
      <c r="E857" s="390">
        <f>C857+'2017'!E680+'2018'!E673</f>
        <v>10753278</v>
      </c>
      <c r="F857" s="390">
        <f>D857+3350462+3378498</f>
        <v>10434509.140000001</v>
      </c>
    </row>
    <row r="858" spans="1:6" ht="135" x14ac:dyDescent="0.25">
      <c r="A858" s="530">
        <v>271</v>
      </c>
      <c r="B858" s="384" t="s">
        <v>310</v>
      </c>
      <c r="C858" s="385">
        <f>C859</f>
        <v>197790</v>
      </c>
      <c r="D858" s="385">
        <f>D859</f>
        <v>197790</v>
      </c>
      <c r="E858" s="385">
        <f>E859</f>
        <v>604882</v>
      </c>
      <c r="F858" s="385">
        <f>F859</f>
        <v>604882</v>
      </c>
    </row>
    <row r="859" spans="1:6" s="155" customFormat="1" x14ac:dyDescent="0.25">
      <c r="A859" s="530"/>
      <c r="B859" s="387" t="s">
        <v>13</v>
      </c>
      <c r="C859" s="390">
        <v>197790</v>
      </c>
      <c r="D859" s="390">
        <v>197790</v>
      </c>
      <c r="E859" s="390">
        <f>C859+'2017'!E682+'2018'!E675</f>
        <v>604882</v>
      </c>
      <c r="F859" s="390">
        <f>D859+209302+197790</f>
        <v>604882</v>
      </c>
    </row>
    <row r="860" spans="1:6" ht="60" x14ac:dyDescent="0.25">
      <c r="A860" s="530">
        <v>272</v>
      </c>
      <c r="B860" s="384" t="s">
        <v>41</v>
      </c>
      <c r="C860" s="385">
        <f>C861</f>
        <v>138150</v>
      </c>
      <c r="D860" s="385">
        <f>D861</f>
        <v>138150</v>
      </c>
      <c r="E860" s="385">
        <f>E861</f>
        <v>422491</v>
      </c>
      <c r="F860" s="385">
        <f>F861</f>
        <v>422491</v>
      </c>
    </row>
    <row r="861" spans="1:6" s="155" customFormat="1" x14ac:dyDescent="0.25">
      <c r="A861" s="530"/>
      <c r="B861" s="387" t="s">
        <v>13</v>
      </c>
      <c r="C861" s="390">
        <v>138150</v>
      </c>
      <c r="D861" s="390">
        <v>138150</v>
      </c>
      <c r="E861" s="390">
        <f>C861+'2017'!E684+'2018'!E677</f>
        <v>422491</v>
      </c>
      <c r="F861" s="390">
        <f>D861+146191+138150</f>
        <v>422491</v>
      </c>
    </row>
    <row r="862" spans="1:6" ht="45" x14ac:dyDescent="0.25">
      <c r="A862" s="530">
        <v>273</v>
      </c>
      <c r="B862" s="384" t="s">
        <v>42</v>
      </c>
      <c r="C862" s="385">
        <f>C863</f>
        <v>9737</v>
      </c>
      <c r="D862" s="385">
        <f>D863</f>
        <v>9737</v>
      </c>
      <c r="E862" s="385">
        <f>E863</f>
        <v>29778</v>
      </c>
      <c r="F862" s="385">
        <f>F863</f>
        <v>29778</v>
      </c>
    </row>
    <row r="863" spans="1:6" s="155" customFormat="1" x14ac:dyDescent="0.25">
      <c r="A863" s="530"/>
      <c r="B863" s="387" t="s">
        <v>13</v>
      </c>
      <c r="C863" s="390">
        <v>9737</v>
      </c>
      <c r="D863" s="390">
        <v>9737</v>
      </c>
      <c r="E863" s="390">
        <f>C863+'2017'!E686+'2018'!E679</f>
        <v>29778</v>
      </c>
      <c r="F863" s="390">
        <f>D863+10304+9737</f>
        <v>29778</v>
      </c>
    </row>
    <row r="864" spans="1:6" ht="45" x14ac:dyDescent="0.25">
      <c r="A864" s="530">
        <v>274</v>
      </c>
      <c r="B864" s="384" t="s">
        <v>43</v>
      </c>
      <c r="C864" s="401">
        <f>C865</f>
        <v>15360967.589999998</v>
      </c>
      <c r="D864" s="401">
        <f>D865</f>
        <v>17169637.41</v>
      </c>
      <c r="E864" s="401">
        <f>E865</f>
        <v>47479594.490000002</v>
      </c>
      <c r="F864" s="401">
        <f>F865</f>
        <v>52849961</v>
      </c>
    </row>
    <row r="865" spans="1:6" s="155" customFormat="1" x14ac:dyDescent="0.25">
      <c r="A865" s="530"/>
      <c r="B865" s="387" t="s">
        <v>312</v>
      </c>
      <c r="C865" s="404">
        <f>C866+C867+C868+C869+C870+C871+C872</f>
        <v>15360967.589999998</v>
      </c>
      <c r="D865" s="404">
        <f>D866+D867+D868+D869+D870+D871+D872</f>
        <v>17169637.41</v>
      </c>
      <c r="E865" s="404">
        <f>E866+E867+E868+E869+E870+E871+E872</f>
        <v>47479594.490000002</v>
      </c>
      <c r="F865" s="404">
        <f>F866+F867+F868+F869+F870+F871+F872</f>
        <v>52849961</v>
      </c>
    </row>
    <row r="866" spans="1:6" x14ac:dyDescent="0.25">
      <c r="A866" s="530"/>
      <c r="B866" s="381" t="s">
        <v>28</v>
      </c>
      <c r="C866" s="385">
        <f>C875+C884+C893+C916+C923+C932+C941+C952</f>
        <v>940814</v>
      </c>
      <c r="D866" s="385">
        <f>D875+D884+D893+D916+D923+D932+D941+D952</f>
        <v>905913.03</v>
      </c>
      <c r="E866" s="385">
        <f>E875+E884+E893+E916+E923+E932+E941+E952</f>
        <v>2800990</v>
      </c>
      <c r="F866" s="385">
        <f>F875+F884+F893+F916+F923+F932+F941+F952</f>
        <v>2332099</v>
      </c>
    </row>
    <row r="867" spans="1:6" x14ac:dyDescent="0.25">
      <c r="A867" s="530"/>
      <c r="B867" s="381" t="s">
        <v>29</v>
      </c>
      <c r="C867" s="385">
        <f>C876+C885+C894+C902+C917+C924+C933+C953</f>
        <v>1243230.1399999999</v>
      </c>
      <c r="D867" s="385">
        <f>D876+D885+D894+D902+D917+D924+D933+D953</f>
        <v>1402760.12</v>
      </c>
      <c r="E867" s="385">
        <f>E876+E885+E894+E902+E917+E924+E933+E953</f>
        <v>2459998.34</v>
      </c>
      <c r="F867" s="385">
        <f>F876+F885+F894+F902+F917+F924+F933+F953</f>
        <v>2796274.5199999996</v>
      </c>
    </row>
    <row r="868" spans="1:6" x14ac:dyDescent="0.25">
      <c r="A868" s="530"/>
      <c r="B868" s="381" t="s">
        <v>30</v>
      </c>
      <c r="C868" s="385">
        <f>C877+C886+C895+C925+C934+C954</f>
        <v>1877022.8</v>
      </c>
      <c r="D868" s="385">
        <f>D877+D886+D895+D925+D934+D954</f>
        <v>1875378.87</v>
      </c>
      <c r="E868" s="385">
        <f>E877+E886+E895+E925+E934+E954</f>
        <v>5316488.8499999996</v>
      </c>
      <c r="F868" s="385">
        <f>F877+F886+F895+F925+F934+F954</f>
        <v>5283535.5000000009</v>
      </c>
    </row>
    <row r="869" spans="1:6" x14ac:dyDescent="0.25">
      <c r="A869" s="530"/>
      <c r="B869" s="381" t="s">
        <v>31</v>
      </c>
      <c r="C869" s="385">
        <f>C878+C887+C896+C903+C918+C926+C935+C942+C948+C955</f>
        <v>1289084.71</v>
      </c>
      <c r="D869" s="385">
        <f>D878+D887+D896+D903+D918+D926+D935+D942+D948+D955</f>
        <v>1307325.8100000003</v>
      </c>
      <c r="E869" s="385">
        <f>E878+E887+E896+E903+E918+E926+E935+E942+E948+E955</f>
        <v>3447211.33</v>
      </c>
      <c r="F869" s="385">
        <f>F878+F887+F896+F903+F918+F926+F935+F942+F948+F955</f>
        <v>3100078.6199999996</v>
      </c>
    </row>
    <row r="870" spans="1:6" x14ac:dyDescent="0.25">
      <c r="A870" s="530"/>
      <c r="B870" s="381" t="s">
        <v>32</v>
      </c>
      <c r="C870" s="385">
        <f>C879+C888+C897+C904+C909+C913+C919+C927+C936+C956+C960</f>
        <v>3343122</v>
      </c>
      <c r="D870" s="385">
        <f>D879+D888+D897+D904+D909+D913+D919+D927+D936+D956+D960</f>
        <v>4088756.2399999998</v>
      </c>
      <c r="E870" s="385">
        <f>E879+E888+E897+E904+E909+E913+E919+E927+E936+E956+E960</f>
        <v>7583066</v>
      </c>
      <c r="F870" s="385">
        <f>F879+F888+F897+F904+F909+F913+F919+F927+F936+F956+F960</f>
        <v>8549452.4900000002</v>
      </c>
    </row>
    <row r="871" spans="1:6" x14ac:dyDescent="0.25">
      <c r="A871" s="530"/>
      <c r="B871" s="381" t="s">
        <v>33</v>
      </c>
      <c r="C871" s="385">
        <f>C880+C889+C898+C905+C920+C928+C937+C957</f>
        <v>1654984.94</v>
      </c>
      <c r="D871" s="385">
        <f>D880+D889+D898+D905+D920+D928+D937+D957</f>
        <v>3143492.3800000004</v>
      </c>
      <c r="E871" s="385">
        <f>E880+E889+E898+E905+E920+E928+E937+E957</f>
        <v>2301288.94</v>
      </c>
      <c r="F871" s="385">
        <f>F880+F889+F898+F905+F920+F928+F937+F957</f>
        <v>4061277.58</v>
      </c>
    </row>
    <row r="872" spans="1:6" x14ac:dyDescent="0.25">
      <c r="A872" s="530"/>
      <c r="B872" s="381" t="s">
        <v>34</v>
      </c>
      <c r="C872" s="385">
        <f>C881+C890+C899+C906+C910+C929+C938+C945+C949</f>
        <v>5012709</v>
      </c>
      <c r="D872" s="385">
        <f>D881+D890+D899+D906+D910+D929+D938+D945+D949</f>
        <v>4446010.96</v>
      </c>
      <c r="E872" s="385">
        <f>E881+E890+E899+E906+E910+E929+E938+E945+E949</f>
        <v>23570551.030000001</v>
      </c>
      <c r="F872" s="385">
        <f>F881+F890+F899+F906+F910+F929+F938+F945+F949</f>
        <v>26727243.289999999</v>
      </c>
    </row>
    <row r="873" spans="1:6" ht="30" x14ac:dyDescent="0.25">
      <c r="A873" s="530" t="s">
        <v>669</v>
      </c>
      <c r="B873" s="384" t="s">
        <v>311</v>
      </c>
      <c r="C873" s="401">
        <f>C874</f>
        <v>4270504.05</v>
      </c>
      <c r="D873" s="401">
        <f>D874</f>
        <v>3776663.2699999996</v>
      </c>
      <c r="E873" s="401">
        <f>E874</f>
        <v>14385869.850000001</v>
      </c>
      <c r="F873" s="401">
        <f>F874</f>
        <v>12625965.399999999</v>
      </c>
    </row>
    <row r="874" spans="1:6" s="155" customFormat="1" x14ac:dyDescent="0.25">
      <c r="A874" s="530"/>
      <c r="B874" s="387" t="s">
        <v>312</v>
      </c>
      <c r="C874" s="404">
        <f>C875+C876+C877+C878+C879+C880+C881</f>
        <v>4270504.05</v>
      </c>
      <c r="D874" s="404">
        <f>D875+D876+D877+D878+D879+D880+D881</f>
        <v>3776663.2699999996</v>
      </c>
      <c r="E874" s="404">
        <f>E875+E876+E877+E878+E879+E880+E881</f>
        <v>14385869.850000001</v>
      </c>
      <c r="F874" s="404">
        <f>F875+F876+F877+F878+F879+F880+F881</f>
        <v>12625965.399999999</v>
      </c>
    </row>
    <row r="875" spans="1:6" x14ac:dyDescent="0.25">
      <c r="A875" s="530"/>
      <c r="B875" s="381" t="s">
        <v>28</v>
      </c>
      <c r="C875" s="401">
        <v>353806</v>
      </c>
      <c r="D875" s="385">
        <v>238066</v>
      </c>
      <c r="E875" s="401">
        <f>C875+'2017'!E698+'2018'!E691</f>
        <v>733806</v>
      </c>
      <c r="F875" s="401">
        <f>D875+24383.5+161165.5</f>
        <v>423615</v>
      </c>
    </row>
    <row r="876" spans="1:6" x14ac:dyDescent="0.25">
      <c r="A876" s="530"/>
      <c r="B876" s="381" t="s">
        <v>29</v>
      </c>
      <c r="C876" s="401">
        <v>148000</v>
      </c>
      <c r="D876" s="385">
        <v>159466</v>
      </c>
      <c r="E876" s="401">
        <f>C876+'2017'!E699+'2018'!E692</f>
        <v>185176</v>
      </c>
      <c r="F876" s="401">
        <f>D876+25000+26767</f>
        <v>211233</v>
      </c>
    </row>
    <row r="877" spans="1:6" x14ac:dyDescent="0.25">
      <c r="A877" s="530"/>
      <c r="B877" s="381" t="s">
        <v>30</v>
      </c>
      <c r="C877" s="401">
        <v>400000</v>
      </c>
      <c r="D877" s="401">
        <v>400000</v>
      </c>
      <c r="E877" s="401">
        <f>C877+'2017'!E700+'2018'!E693</f>
        <v>1725000</v>
      </c>
      <c r="F877" s="401">
        <f>D877+515956+793972</f>
        <v>1709928</v>
      </c>
    </row>
    <row r="878" spans="1:6" x14ac:dyDescent="0.25">
      <c r="A878" s="530"/>
      <c r="B878" s="381" t="s">
        <v>31</v>
      </c>
      <c r="C878" s="401">
        <v>173848.05</v>
      </c>
      <c r="D878" s="385">
        <v>194988.05</v>
      </c>
      <c r="E878" s="401">
        <f>C878+'2017'!E701+'2018'!E694</f>
        <v>503276.87</v>
      </c>
      <c r="F878" s="401">
        <f>D878+219115.82+51687.98</f>
        <v>465791.85</v>
      </c>
    </row>
    <row r="879" spans="1:6" x14ac:dyDescent="0.25">
      <c r="A879" s="530"/>
      <c r="B879" s="381" t="s">
        <v>32</v>
      </c>
      <c r="C879" s="401">
        <v>585000</v>
      </c>
      <c r="D879" s="385">
        <v>582790</v>
      </c>
      <c r="E879" s="401">
        <f>C879+'2017'!E702+'2018'!E695</f>
        <v>646000</v>
      </c>
      <c r="F879" s="401">
        <f>D879+14530+36780</f>
        <v>634100</v>
      </c>
    </row>
    <row r="880" spans="1:6" x14ac:dyDescent="0.25">
      <c r="A880" s="530"/>
      <c r="B880" s="381" t="s">
        <v>33</v>
      </c>
      <c r="C880" s="401">
        <v>604850</v>
      </c>
      <c r="D880" s="385">
        <v>982550</v>
      </c>
      <c r="E880" s="401">
        <f>C880+'2017'!E703+'2018'!E696</f>
        <v>611569</v>
      </c>
      <c r="F880" s="401">
        <f>D880+'2017'!F703+'2018'!F696</f>
        <v>992151.5</v>
      </c>
    </row>
    <row r="881" spans="1:6" x14ac:dyDescent="0.25">
      <c r="A881" s="530"/>
      <c r="B881" s="381" t="s">
        <v>34</v>
      </c>
      <c r="C881" s="401">
        <v>2005000</v>
      </c>
      <c r="D881" s="385">
        <v>1218803.22</v>
      </c>
      <c r="E881" s="401">
        <f>C881+'2017'!E704+'2018'!E697</f>
        <v>9981041.9800000004</v>
      </c>
      <c r="F881" s="401">
        <f>D881+2222144.34+4748198.49</f>
        <v>8189146.0499999998</v>
      </c>
    </row>
    <row r="882" spans="1:6" ht="30" x14ac:dyDescent="0.25">
      <c r="A882" s="530" t="s">
        <v>674</v>
      </c>
      <c r="B882" s="384" t="s">
        <v>313</v>
      </c>
      <c r="C882" s="401">
        <f>C883</f>
        <v>3363553</v>
      </c>
      <c r="D882" s="401">
        <f>D883</f>
        <v>2954624.5599999996</v>
      </c>
      <c r="E882" s="401">
        <f>E883</f>
        <v>14281445.300000001</v>
      </c>
      <c r="F882" s="401">
        <f>F883</f>
        <v>17728366.550000001</v>
      </c>
    </row>
    <row r="883" spans="1:6" x14ac:dyDescent="0.25">
      <c r="A883" s="530"/>
      <c r="B883" s="387" t="s">
        <v>312</v>
      </c>
      <c r="C883" s="404">
        <f>C884+C885+C886+C887+C888+C889+C890</f>
        <v>3363553</v>
      </c>
      <c r="D883" s="404">
        <f>D884+D885+D886+D887+D888+D889+D890</f>
        <v>2954624.5599999996</v>
      </c>
      <c r="E883" s="404">
        <f>E884+E885+E886+E887+E888+E889+E890</f>
        <v>14281445.300000001</v>
      </c>
      <c r="F883" s="404">
        <f>F884+F885+F886+F887+F888+F889+F890</f>
        <v>17728366.550000001</v>
      </c>
    </row>
    <row r="884" spans="1:6" x14ac:dyDescent="0.25">
      <c r="A884" s="530"/>
      <c r="B884" s="381" t="s">
        <v>28</v>
      </c>
      <c r="C884" s="404"/>
      <c r="D884" s="401"/>
      <c r="E884" s="401"/>
      <c r="F884" s="401">
        <f>'2017'!F707+'2018'!F700</f>
        <v>59804.97</v>
      </c>
    </row>
    <row r="885" spans="1:6" x14ac:dyDescent="0.25">
      <c r="A885" s="530"/>
      <c r="B885" s="381" t="s">
        <v>29</v>
      </c>
      <c r="C885" s="401">
        <v>102216</v>
      </c>
      <c r="D885" s="401">
        <v>118000</v>
      </c>
      <c r="E885" s="401">
        <f>C885+'2017'!E708+'2018'!E701</f>
        <v>202216</v>
      </c>
      <c r="F885" s="401">
        <f>D885+140000+37048</f>
        <v>295048</v>
      </c>
    </row>
    <row r="886" spans="1:6" x14ac:dyDescent="0.25">
      <c r="A886" s="530"/>
      <c r="B886" s="381" t="s">
        <v>30</v>
      </c>
      <c r="C886" s="401">
        <v>1328511</v>
      </c>
      <c r="D886" s="385">
        <v>1328518.22</v>
      </c>
      <c r="E886" s="401">
        <f>C886+'2017'!E709+'2018'!E702</f>
        <v>3115508</v>
      </c>
      <c r="F886" s="401">
        <f>D886+1013172.31+751800</f>
        <v>3093490.5300000003</v>
      </c>
    </row>
    <row r="887" spans="1:6" x14ac:dyDescent="0.25">
      <c r="A887" s="530"/>
      <c r="B887" s="381" t="s">
        <v>31</v>
      </c>
      <c r="C887" s="401">
        <v>400000</v>
      </c>
      <c r="D887" s="385">
        <v>319632.96000000002</v>
      </c>
      <c r="E887" s="401">
        <f>C887+'2017'!E710+'2018'!E703</f>
        <v>1266140.3</v>
      </c>
      <c r="F887" s="401">
        <f>D887+32132.44+294420.39</f>
        <v>646185.79</v>
      </c>
    </row>
    <row r="888" spans="1:6" x14ac:dyDescent="0.25">
      <c r="A888" s="530"/>
      <c r="B888" s="381" t="s">
        <v>32</v>
      </c>
      <c r="C888" s="401">
        <v>285000</v>
      </c>
      <c r="D888" s="385">
        <v>292000</v>
      </c>
      <c r="E888" s="401">
        <f>C888+'2017'!E711+'2018'!E704</f>
        <v>490416</v>
      </c>
      <c r="F888" s="401">
        <f>D888+205416</f>
        <v>497416</v>
      </c>
    </row>
    <row r="889" spans="1:6" x14ac:dyDescent="0.25">
      <c r="A889" s="530"/>
      <c r="B889" s="381" t="s">
        <v>33</v>
      </c>
      <c r="C889" s="401">
        <v>149026</v>
      </c>
      <c r="D889" s="385">
        <v>309475.03999999998</v>
      </c>
      <c r="E889" s="401">
        <f>C889+'2017'!E712+'2018'!E705</f>
        <v>338785</v>
      </c>
      <c r="F889" s="401">
        <f>D889+'2017'!F712+'2018'!F705</f>
        <v>526816.04</v>
      </c>
    </row>
    <row r="890" spans="1:6" x14ac:dyDescent="0.25">
      <c r="A890" s="530"/>
      <c r="B890" s="381" t="s">
        <v>34</v>
      </c>
      <c r="C890" s="401">
        <v>1098800</v>
      </c>
      <c r="D890" s="385">
        <v>586998.34</v>
      </c>
      <c r="E890" s="401">
        <f>C890+'2017'!E713+'2018'!E706</f>
        <v>8868380</v>
      </c>
      <c r="F890" s="401">
        <f>D890+10957765.32+1064841.56</f>
        <v>12609605.220000001</v>
      </c>
    </row>
    <row r="891" spans="1:6" ht="30" x14ac:dyDescent="0.25">
      <c r="A891" s="530" t="s">
        <v>675</v>
      </c>
      <c r="B891" s="384" t="s">
        <v>314</v>
      </c>
      <c r="C891" s="401">
        <f>C892</f>
        <v>2048385.79</v>
      </c>
      <c r="D891" s="401">
        <f>D892</f>
        <v>2040908.6600000001</v>
      </c>
      <c r="E891" s="401">
        <f>E892</f>
        <v>4408993.1500000004</v>
      </c>
      <c r="F891" s="401">
        <f>F892</f>
        <v>4659751.47</v>
      </c>
    </row>
    <row r="892" spans="1:6" x14ac:dyDescent="0.25">
      <c r="A892" s="530"/>
      <c r="B892" s="387" t="s">
        <v>312</v>
      </c>
      <c r="C892" s="404">
        <f>C893+C894+C895+C896+C897+C898+C899</f>
        <v>2048385.79</v>
      </c>
      <c r="D892" s="404">
        <f>D893+D894+D895+D896+D897+D898+D899</f>
        <v>2040908.6600000001</v>
      </c>
      <c r="E892" s="404">
        <f>E893+E894+E895+E896+E897+E898+E899</f>
        <v>4408993.1500000004</v>
      </c>
      <c r="F892" s="404">
        <f>F893+F894+F895+F896+F897+F898+F899</f>
        <v>4659751.47</v>
      </c>
    </row>
    <row r="893" spans="1:6" x14ac:dyDescent="0.25">
      <c r="A893" s="530"/>
      <c r="B893" s="381" t="s">
        <v>28</v>
      </c>
      <c r="C893" s="401">
        <v>8500</v>
      </c>
      <c r="D893" s="385">
        <v>59284</v>
      </c>
      <c r="E893" s="401">
        <f>C893+'2017'!E716+'2018'!E709</f>
        <v>17000</v>
      </c>
      <c r="F893" s="401">
        <f>D893+13039+1000</f>
        <v>73323</v>
      </c>
    </row>
    <row r="894" spans="1:6" x14ac:dyDescent="0.25">
      <c r="A894" s="530"/>
      <c r="B894" s="381" t="s">
        <v>29</v>
      </c>
      <c r="C894" s="401">
        <v>539620.99</v>
      </c>
      <c r="D894" s="385">
        <v>543375.79</v>
      </c>
      <c r="E894" s="401">
        <f>C894+'2017'!E717+'2018'!E710</f>
        <v>821567.99</v>
      </c>
      <c r="F894" s="401">
        <f>D894+286473.91+10000</f>
        <v>839849.7</v>
      </c>
    </row>
    <row r="895" spans="1:6" x14ac:dyDescent="0.25">
      <c r="A895" s="530"/>
      <c r="B895" s="381" t="s">
        <v>30</v>
      </c>
      <c r="C895" s="401">
        <v>61008.800000000003</v>
      </c>
      <c r="D895" s="385">
        <v>59031.58</v>
      </c>
      <c r="E895" s="401">
        <f>C895+'2018'!E711</f>
        <v>88824.760000000009</v>
      </c>
      <c r="F895" s="401">
        <f>D895+27554.65</f>
        <v>86586.23000000001</v>
      </c>
    </row>
    <row r="896" spans="1:6" x14ac:dyDescent="0.25">
      <c r="A896" s="530"/>
      <c r="B896" s="381" t="s">
        <v>31</v>
      </c>
      <c r="C896" s="401">
        <v>221500</v>
      </c>
      <c r="D896" s="385">
        <v>219996.86</v>
      </c>
      <c r="E896" s="401">
        <f>C896+'2017'!E718+'2018'!E712</f>
        <v>334800</v>
      </c>
      <c r="F896" s="401">
        <f>D896+63225.75+67340</f>
        <v>350562.61</v>
      </c>
    </row>
    <row r="897" spans="1:6" x14ac:dyDescent="0.25">
      <c r="A897" s="530"/>
      <c r="B897" s="381" t="s">
        <v>32</v>
      </c>
      <c r="C897" s="401">
        <v>428847</v>
      </c>
      <c r="D897" s="385">
        <v>442887</v>
      </c>
      <c r="E897" s="401">
        <f>C897+'2017'!E719+'2018'!E713</f>
        <v>926372</v>
      </c>
      <c r="F897" s="401">
        <f>D897+88250.84+423725</f>
        <v>954862.84</v>
      </c>
    </row>
    <row r="898" spans="1:6" x14ac:dyDescent="0.25">
      <c r="A898" s="530"/>
      <c r="B898" s="381" t="s">
        <v>33</v>
      </c>
      <c r="C898" s="401">
        <v>92000</v>
      </c>
      <c r="D898" s="385">
        <v>91133.33</v>
      </c>
      <c r="E898" s="401">
        <f>C898+'2017'!E720+'2018'!E714</f>
        <v>310270</v>
      </c>
      <c r="F898" s="401">
        <f>D898+'2017'!F720+'2018'!F714</f>
        <v>303855.40000000002</v>
      </c>
    </row>
    <row r="899" spans="1:6" x14ac:dyDescent="0.25">
      <c r="A899" s="530"/>
      <c r="B899" s="381" t="s">
        <v>34</v>
      </c>
      <c r="C899" s="401">
        <v>696909</v>
      </c>
      <c r="D899" s="385">
        <v>625200.1</v>
      </c>
      <c r="E899" s="401">
        <f>C899+'2017'!E721+'2018'!E715</f>
        <v>1910158.4</v>
      </c>
      <c r="F899" s="401">
        <f>D899+617198.37+808313.22</f>
        <v>2050711.69</v>
      </c>
    </row>
    <row r="900" spans="1:6" ht="60" x14ac:dyDescent="0.25">
      <c r="A900" s="530" t="s">
        <v>676</v>
      </c>
      <c r="B900" s="384" t="s">
        <v>315</v>
      </c>
      <c r="C900" s="401">
        <f>C901</f>
        <v>931392.95</v>
      </c>
      <c r="D900" s="401">
        <f>D901</f>
        <v>2050952.8000000003</v>
      </c>
      <c r="E900" s="401">
        <f>E901</f>
        <v>1636675.15</v>
      </c>
      <c r="F900" s="401">
        <f>F901</f>
        <v>2960863.65</v>
      </c>
    </row>
    <row r="901" spans="1:6" x14ac:dyDescent="0.25">
      <c r="A901" s="530"/>
      <c r="B901" s="387" t="s">
        <v>312</v>
      </c>
      <c r="C901" s="404">
        <f>C902+C903+C904+C905+C906</f>
        <v>931392.95</v>
      </c>
      <c r="D901" s="404">
        <f>D902+D903+D904+D905+D906</f>
        <v>2050952.8000000003</v>
      </c>
      <c r="E901" s="404">
        <f>E902+E903+E904+E905+E906</f>
        <v>1636675.15</v>
      </c>
      <c r="F901" s="404">
        <f>F902+F903+F904+F905+F906</f>
        <v>2960863.65</v>
      </c>
    </row>
    <row r="902" spans="1:6" x14ac:dyDescent="0.25">
      <c r="A902" s="530"/>
      <c r="B902" s="381" t="s">
        <v>29</v>
      </c>
      <c r="C902" s="401">
        <v>221162</v>
      </c>
      <c r="D902" s="385">
        <v>323207</v>
      </c>
      <c r="E902" s="401">
        <f>C902+'2017'!E724+'2018'!E718</f>
        <v>568444.19999999995</v>
      </c>
      <c r="F902" s="401">
        <f>D902+211107.72+242280.47</f>
        <v>776595.19</v>
      </c>
    </row>
    <row r="903" spans="1:6" x14ac:dyDescent="0.25">
      <c r="A903" s="530"/>
      <c r="B903" s="381" t="s">
        <v>31</v>
      </c>
      <c r="C903" s="401">
        <v>1332</v>
      </c>
      <c r="D903" s="401">
        <v>1332</v>
      </c>
      <c r="E903" s="401">
        <f>C903+'2018'!E720</f>
        <v>1332</v>
      </c>
      <c r="F903" s="401">
        <f>D903+3580.2</f>
        <v>4912.2</v>
      </c>
    </row>
    <row r="904" spans="1:6" x14ac:dyDescent="0.25">
      <c r="A904" s="530"/>
      <c r="B904" s="381" t="s">
        <v>32</v>
      </c>
      <c r="C904" s="401">
        <v>27500</v>
      </c>
      <c r="D904" s="385">
        <v>85484.55</v>
      </c>
      <c r="E904" s="401">
        <f>C904</f>
        <v>27500</v>
      </c>
      <c r="F904" s="401">
        <f>D904</f>
        <v>85484.55</v>
      </c>
    </row>
    <row r="905" spans="1:6" x14ac:dyDescent="0.25">
      <c r="A905" s="530"/>
      <c r="B905" s="381" t="s">
        <v>33</v>
      </c>
      <c r="C905" s="401">
        <v>527398.94999999995</v>
      </c>
      <c r="D905" s="385">
        <v>1271210.8500000001</v>
      </c>
      <c r="E905" s="401">
        <f>C905+'2018'!E721</f>
        <v>527398.94999999995</v>
      </c>
      <c r="F905" s="401">
        <f>D905+'2018'!F721</f>
        <v>1318614.31</v>
      </c>
    </row>
    <row r="906" spans="1:6" x14ac:dyDescent="0.25">
      <c r="A906" s="530"/>
      <c r="B906" s="381" t="s">
        <v>34</v>
      </c>
      <c r="C906" s="401">
        <v>154000</v>
      </c>
      <c r="D906" s="385">
        <v>369718.4</v>
      </c>
      <c r="E906" s="401">
        <f>C906+'2017'!E725+'2018'!E719</f>
        <v>512000</v>
      </c>
      <c r="F906" s="401">
        <f>D906+297539+108000</f>
        <v>775257.4</v>
      </c>
    </row>
    <row r="907" spans="1:6" x14ac:dyDescent="0.25">
      <c r="A907" s="530" t="s">
        <v>671</v>
      </c>
      <c r="B907" s="381" t="s">
        <v>316</v>
      </c>
      <c r="C907" s="401">
        <f>C908</f>
        <v>1325400</v>
      </c>
      <c r="D907" s="401">
        <f>D908</f>
        <v>2030400</v>
      </c>
      <c r="E907" s="401">
        <f>E908</f>
        <v>4319500</v>
      </c>
      <c r="F907" s="401">
        <f>F908</f>
        <v>5019500</v>
      </c>
    </row>
    <row r="908" spans="1:6" x14ac:dyDescent="0.25">
      <c r="A908" s="530"/>
      <c r="B908" s="387" t="s">
        <v>312</v>
      </c>
      <c r="C908" s="404">
        <f>C909+C910</f>
        <v>1325400</v>
      </c>
      <c r="D908" s="404">
        <f>D909+D910</f>
        <v>2030400</v>
      </c>
      <c r="E908" s="404">
        <f>E909+E910</f>
        <v>4319500</v>
      </c>
      <c r="F908" s="404">
        <f>F909+F910</f>
        <v>5019500</v>
      </c>
    </row>
    <row r="909" spans="1:6" x14ac:dyDescent="0.25">
      <c r="A909" s="530"/>
      <c r="B909" s="381" t="s">
        <v>32</v>
      </c>
      <c r="C909" s="401">
        <v>1325400</v>
      </c>
      <c r="D909" s="385">
        <v>2030400</v>
      </c>
      <c r="E909" s="401">
        <f>C909+'2017'!E728+'2018'!E724</f>
        <v>4300500</v>
      </c>
      <c r="F909" s="401">
        <f>D909+1395900+1579200</f>
        <v>5005500</v>
      </c>
    </row>
    <row r="910" spans="1:6" x14ac:dyDescent="0.25">
      <c r="A910" s="530"/>
      <c r="B910" s="381" t="s">
        <v>34</v>
      </c>
      <c r="C910" s="401"/>
      <c r="D910" s="385"/>
      <c r="E910" s="401">
        <f>'2017'!E729</f>
        <v>19000</v>
      </c>
      <c r="F910" s="401">
        <v>14000</v>
      </c>
    </row>
    <row r="911" spans="1:6" x14ac:dyDescent="0.25">
      <c r="A911" s="530"/>
      <c r="B911" s="381" t="s">
        <v>563</v>
      </c>
      <c r="C911" s="401">
        <f t="shared" ref="C911:F912" si="12">C912</f>
        <v>420000</v>
      </c>
      <c r="D911" s="401">
        <f t="shared" si="12"/>
        <v>284881.40999999997</v>
      </c>
      <c r="E911" s="401">
        <f t="shared" si="12"/>
        <v>422000</v>
      </c>
      <c r="F911" s="401">
        <f t="shared" si="12"/>
        <v>286881.40999999997</v>
      </c>
    </row>
    <row r="912" spans="1:6" x14ac:dyDescent="0.25">
      <c r="A912" s="530"/>
      <c r="B912" s="387" t="s">
        <v>312</v>
      </c>
      <c r="C912" s="404">
        <f t="shared" si="12"/>
        <v>420000</v>
      </c>
      <c r="D912" s="404">
        <f t="shared" si="12"/>
        <v>284881.40999999997</v>
      </c>
      <c r="E912" s="404">
        <f t="shared" si="12"/>
        <v>422000</v>
      </c>
      <c r="F912" s="404">
        <f t="shared" si="12"/>
        <v>286881.40999999997</v>
      </c>
    </row>
    <row r="913" spans="1:6" x14ac:dyDescent="0.25">
      <c r="A913" s="530"/>
      <c r="B913" s="381" t="s">
        <v>32</v>
      </c>
      <c r="C913" s="401">
        <v>420000</v>
      </c>
      <c r="D913" s="385">
        <v>284881.40999999997</v>
      </c>
      <c r="E913" s="401">
        <f>C913+'2017'!E732</f>
        <v>422000</v>
      </c>
      <c r="F913" s="401">
        <f>D913+2000</f>
        <v>286881.40999999997</v>
      </c>
    </row>
    <row r="914" spans="1:6" ht="60" x14ac:dyDescent="0.25">
      <c r="A914" s="530" t="s">
        <v>672</v>
      </c>
      <c r="B914" s="384" t="s">
        <v>318</v>
      </c>
      <c r="C914" s="401">
        <f>C915</f>
        <v>7000</v>
      </c>
      <c r="D914" s="401">
        <f>D915</f>
        <v>11800</v>
      </c>
      <c r="E914" s="401">
        <f>E915</f>
        <v>39500</v>
      </c>
      <c r="F914" s="401">
        <f>F915</f>
        <v>44090</v>
      </c>
    </row>
    <row r="915" spans="1:6" x14ac:dyDescent="0.25">
      <c r="A915" s="530"/>
      <c r="B915" s="387" t="s">
        <v>312</v>
      </c>
      <c r="C915" s="404">
        <f>C916+C917+C918+C919+C920</f>
        <v>7000</v>
      </c>
      <c r="D915" s="404">
        <f>D916+D917+D918+D919+D920</f>
        <v>11800</v>
      </c>
      <c r="E915" s="404">
        <f>E916+E917+E918+E919+E920</f>
        <v>39500</v>
      </c>
      <c r="F915" s="404">
        <f>F916+F917+F918+F919+F920</f>
        <v>44090</v>
      </c>
    </row>
    <row r="916" spans="1:6" x14ac:dyDescent="0.25">
      <c r="A916" s="530"/>
      <c r="B916" s="381" t="s">
        <v>28</v>
      </c>
      <c r="C916" s="401">
        <v>2000</v>
      </c>
      <c r="D916" s="401">
        <v>2000</v>
      </c>
      <c r="E916" s="401">
        <f>C916+'2017'!E735+'2018'!E727</f>
        <v>4000</v>
      </c>
      <c r="F916" s="401">
        <f>D916+1000+790</f>
        <v>3790</v>
      </c>
    </row>
    <row r="917" spans="1:6" x14ac:dyDescent="0.25">
      <c r="A917" s="530"/>
      <c r="B917" s="381" t="s">
        <v>29</v>
      </c>
      <c r="C917" s="401"/>
      <c r="D917" s="440"/>
      <c r="E917" s="401">
        <f>'2017'!E736</f>
        <v>2500</v>
      </c>
      <c r="F917" s="401">
        <f>'2017'!F736</f>
        <v>2500</v>
      </c>
    </row>
    <row r="918" spans="1:6" x14ac:dyDescent="0.25">
      <c r="A918" s="530"/>
      <c r="B918" s="381" t="s">
        <v>31</v>
      </c>
      <c r="C918" s="401">
        <v>5000</v>
      </c>
      <c r="D918" s="440">
        <v>5000</v>
      </c>
      <c r="E918" s="401">
        <f>C918</f>
        <v>5000</v>
      </c>
      <c r="F918" s="401">
        <f>D918</f>
        <v>5000</v>
      </c>
    </row>
    <row r="919" spans="1:6" x14ac:dyDescent="0.25">
      <c r="A919" s="530"/>
      <c r="B919" s="381" t="s">
        <v>32</v>
      </c>
      <c r="C919" s="401"/>
      <c r="D919" s="385">
        <v>4800</v>
      </c>
      <c r="E919" s="401">
        <f>'2017'!E737+'2018'!E728</f>
        <v>20000</v>
      </c>
      <c r="F919" s="401">
        <f>D919+10000+10000</f>
        <v>24800</v>
      </c>
    </row>
    <row r="920" spans="1:6" x14ac:dyDescent="0.25">
      <c r="A920" s="530"/>
      <c r="B920" s="381" t="s">
        <v>33</v>
      </c>
      <c r="C920" s="401"/>
      <c r="D920" s="440"/>
      <c r="E920" s="401">
        <f>'2018'!E729</f>
        <v>8000</v>
      </c>
      <c r="F920" s="401">
        <f>'2018'!F729</f>
        <v>8000</v>
      </c>
    </row>
    <row r="921" spans="1:6" ht="30" x14ac:dyDescent="0.25">
      <c r="A921" s="530" t="s">
        <v>670</v>
      </c>
      <c r="B921" s="384" t="s">
        <v>319</v>
      </c>
      <c r="C921" s="401">
        <f>C922</f>
        <v>1533696.44</v>
      </c>
      <c r="D921" s="401">
        <f>D922</f>
        <v>1961274.6099999999</v>
      </c>
      <c r="E921" s="401">
        <f>E922</f>
        <v>4324760.53</v>
      </c>
      <c r="F921" s="401">
        <f>F922</f>
        <v>5132761.87</v>
      </c>
    </row>
    <row r="922" spans="1:6" x14ac:dyDescent="0.25">
      <c r="A922" s="530"/>
      <c r="B922" s="387" t="s">
        <v>312</v>
      </c>
      <c r="C922" s="404">
        <f>C923+C924+C925+C926+C927+C928+C929</f>
        <v>1533696.44</v>
      </c>
      <c r="D922" s="404">
        <f>D923+D924+D925+D926+D927+D928+D929</f>
        <v>1961274.6099999999</v>
      </c>
      <c r="E922" s="404">
        <f>E923+E924+E925+E926+E927+E928+E929</f>
        <v>4324760.53</v>
      </c>
      <c r="F922" s="404">
        <f>F923+F924+F925+F926+F927+F928+F929</f>
        <v>5132761.87</v>
      </c>
    </row>
    <row r="923" spans="1:6" x14ac:dyDescent="0.25">
      <c r="A923" s="530"/>
      <c r="B923" s="381" t="s">
        <v>28</v>
      </c>
      <c r="C923" s="440">
        <v>238448</v>
      </c>
      <c r="D923" s="385">
        <v>264914</v>
      </c>
      <c r="E923" s="440">
        <f>C923+'2017'!E740+'2018'!E732</f>
        <v>1149107</v>
      </c>
      <c r="F923" s="440">
        <f>D923+170569.5+411584</f>
        <v>847067.5</v>
      </c>
    </row>
    <row r="924" spans="1:6" x14ac:dyDescent="0.25">
      <c r="A924" s="530"/>
      <c r="B924" s="381" t="s">
        <v>29</v>
      </c>
      <c r="C924" s="440">
        <v>16057.95</v>
      </c>
      <c r="D924" s="385">
        <v>45087.95</v>
      </c>
      <c r="E924" s="401">
        <f>C924+'2017'!E741+'2018'!E733</f>
        <v>26487.95</v>
      </c>
      <c r="F924" s="401">
        <f>D924+13881+3997</f>
        <v>62965.95</v>
      </c>
    </row>
    <row r="925" spans="1:6" x14ac:dyDescent="0.25">
      <c r="A925" s="530"/>
      <c r="B925" s="381" t="s">
        <v>30</v>
      </c>
      <c r="C925" s="440"/>
      <c r="D925" s="385"/>
      <c r="E925" s="401">
        <f>C925+'2018'!E734</f>
        <v>107782.09</v>
      </c>
      <c r="F925" s="401">
        <v>107782.09</v>
      </c>
    </row>
    <row r="926" spans="1:6" x14ac:dyDescent="0.25">
      <c r="A926" s="530"/>
      <c r="B926" s="381" t="s">
        <v>31</v>
      </c>
      <c r="C926" s="440">
        <v>272153.5</v>
      </c>
      <c r="D926" s="385">
        <v>351462</v>
      </c>
      <c r="E926" s="401">
        <f>C926+'2017'!E742+'2018'!E735</f>
        <v>812211</v>
      </c>
      <c r="F926" s="401">
        <f>D926+323679+435622.1</f>
        <v>1110763.1000000001</v>
      </c>
    </row>
    <row r="927" spans="1:6" x14ac:dyDescent="0.25">
      <c r="A927" s="530"/>
      <c r="B927" s="381" t="s">
        <v>32</v>
      </c>
      <c r="C927" s="440">
        <v>167293</v>
      </c>
      <c r="D927" s="385">
        <v>252653.5</v>
      </c>
      <c r="E927" s="401">
        <f>C927+'2017'!E743+'2018'!E736</f>
        <v>462624.5</v>
      </c>
      <c r="F927" s="401">
        <f>D927+242137+258715.57</f>
        <v>753506.07000000007</v>
      </c>
    </row>
    <row r="928" spans="1:6" x14ac:dyDescent="0.25">
      <c r="A928" s="530"/>
      <c r="B928" s="381" t="s">
        <v>33</v>
      </c>
      <c r="C928" s="440">
        <v>189743.99</v>
      </c>
      <c r="D928" s="385">
        <v>397157.16</v>
      </c>
      <c r="E928" s="401">
        <f>C928+'2017'!E744+'2018'!E737</f>
        <v>257847.99</v>
      </c>
      <c r="F928" s="401">
        <f>D928+'2017'!F744+'2018'!F737</f>
        <v>666677.15999999992</v>
      </c>
    </row>
    <row r="929" spans="1:6" x14ac:dyDescent="0.25">
      <c r="A929" s="530"/>
      <c r="B929" s="381" t="s">
        <v>34</v>
      </c>
      <c r="C929" s="440">
        <v>650000</v>
      </c>
      <c r="D929" s="385">
        <v>650000</v>
      </c>
      <c r="E929" s="401">
        <f>C929+'2017'!E745+'2018'!E738</f>
        <v>1508700</v>
      </c>
      <c r="F929" s="401">
        <f>D929+676000+258000</f>
        <v>1584000</v>
      </c>
    </row>
    <row r="930" spans="1:6" ht="60" x14ac:dyDescent="0.25">
      <c r="A930" s="530" t="s">
        <v>677</v>
      </c>
      <c r="B930" s="384" t="s">
        <v>320</v>
      </c>
      <c r="C930" s="401">
        <f>C931</f>
        <v>249092</v>
      </c>
      <c r="D930" s="401">
        <f>D931</f>
        <v>254087</v>
      </c>
      <c r="E930" s="401">
        <f>E931</f>
        <v>892855.6</v>
      </c>
      <c r="F930" s="401">
        <f>F931</f>
        <v>844780.64999999991</v>
      </c>
    </row>
    <row r="931" spans="1:6" x14ac:dyDescent="0.25">
      <c r="A931" s="530"/>
      <c r="B931" s="387" t="s">
        <v>312</v>
      </c>
      <c r="C931" s="404">
        <f>C932+C933+C934+C935+C936+C937+C938</f>
        <v>249092</v>
      </c>
      <c r="D931" s="404">
        <f>D932+D933+D934+D935+D936+D937+D938</f>
        <v>254087</v>
      </c>
      <c r="E931" s="404">
        <f>E932+E933+E934+E935+E936+E937+E938</f>
        <v>892855.6</v>
      </c>
      <c r="F931" s="404">
        <f>F932+F933+F934+F935+F936+F937+F938</f>
        <v>844780.64999999991</v>
      </c>
    </row>
    <row r="932" spans="1:6" x14ac:dyDescent="0.25">
      <c r="A932" s="530"/>
      <c r="B932" s="381" t="s">
        <v>28</v>
      </c>
      <c r="C932" s="401">
        <v>38410</v>
      </c>
      <c r="D932" s="385">
        <v>38540</v>
      </c>
      <c r="E932" s="401">
        <f>C932+'2017'!E748+'2018'!E741</f>
        <v>108255</v>
      </c>
      <c r="F932" s="401">
        <f>D932+36787+33548.2</f>
        <v>108875.2</v>
      </c>
    </row>
    <row r="933" spans="1:6" x14ac:dyDescent="0.25">
      <c r="A933" s="530"/>
      <c r="B933" s="381" t="s">
        <v>29</v>
      </c>
      <c r="C933" s="401">
        <v>3694</v>
      </c>
      <c r="D933" s="401">
        <v>3694</v>
      </c>
      <c r="E933" s="401">
        <f>C933+'2017'!E749+'2018'!E742</f>
        <v>77752</v>
      </c>
      <c r="F933" s="401">
        <f>D933+11355+25955</f>
        <v>41004</v>
      </c>
    </row>
    <row r="934" spans="1:6" x14ac:dyDescent="0.25">
      <c r="A934" s="530"/>
      <c r="B934" s="381" t="s">
        <v>30</v>
      </c>
      <c r="C934" s="401">
        <v>10000</v>
      </c>
      <c r="D934" s="401">
        <v>10000</v>
      </c>
      <c r="E934" s="401">
        <f>C934+'2017'!E750+'2018'!E743</f>
        <v>65000</v>
      </c>
      <c r="F934" s="401">
        <f>D934+10000+44228</f>
        <v>64228</v>
      </c>
    </row>
    <row r="935" spans="1:6" x14ac:dyDescent="0.25">
      <c r="A935" s="530"/>
      <c r="B935" s="381" t="s">
        <v>31</v>
      </c>
      <c r="C935" s="401">
        <v>5000</v>
      </c>
      <c r="D935" s="385">
        <v>5000</v>
      </c>
      <c r="E935" s="401">
        <f>C935+'2017'!E751+'2018'!E744</f>
        <v>29750</v>
      </c>
      <c r="F935" s="401">
        <f>D935+5670+17145</f>
        <v>27815</v>
      </c>
    </row>
    <row r="936" spans="1:6" x14ac:dyDescent="0.25">
      <c r="A936" s="530"/>
      <c r="B936" s="381" t="s">
        <v>32</v>
      </c>
      <c r="C936" s="401">
        <v>30000</v>
      </c>
      <c r="D936" s="385">
        <v>34865</v>
      </c>
      <c r="E936" s="401">
        <f>C936+'2017'!E752+'2018'!E745</f>
        <v>100900</v>
      </c>
      <c r="F936" s="401">
        <f>D936+40900+29941.11</f>
        <v>105706.11</v>
      </c>
    </row>
    <row r="937" spans="1:6" x14ac:dyDescent="0.25">
      <c r="A937" s="530"/>
      <c r="B937" s="381" t="s">
        <v>33</v>
      </c>
      <c r="C937" s="401">
        <v>66988</v>
      </c>
      <c r="D937" s="385">
        <v>66988</v>
      </c>
      <c r="E937" s="401">
        <f>C937+'2017'!E753+'2018'!E746</f>
        <v>188204</v>
      </c>
      <c r="F937" s="401">
        <f>D937+'2017'!F753+'2018'!F746</f>
        <v>188196.36</v>
      </c>
    </row>
    <row r="938" spans="1:6" x14ac:dyDescent="0.25">
      <c r="A938" s="530"/>
      <c r="B938" s="381" t="s">
        <v>34</v>
      </c>
      <c r="C938" s="401">
        <v>95000</v>
      </c>
      <c r="D938" s="385">
        <v>95000</v>
      </c>
      <c r="E938" s="401">
        <f>C938+'2017'!E754+'2018'!E747</f>
        <v>322994.59999999998</v>
      </c>
      <c r="F938" s="401">
        <f>D938+113330+100625.98</f>
        <v>308955.98</v>
      </c>
    </row>
    <row r="939" spans="1:6" ht="30" x14ac:dyDescent="0.25">
      <c r="A939" s="530" t="s">
        <v>673</v>
      </c>
      <c r="B939" s="384" t="s">
        <v>321</v>
      </c>
      <c r="C939" s="401">
        <f>C940</f>
        <v>1820</v>
      </c>
      <c r="D939" s="401">
        <f>D940</f>
        <v>1690</v>
      </c>
      <c r="E939" s="401">
        <f>E940</f>
        <v>4740</v>
      </c>
      <c r="F939" s="401">
        <f>F940</f>
        <v>3365.2</v>
      </c>
    </row>
    <row r="940" spans="1:6" s="155" customFormat="1" x14ac:dyDescent="0.25">
      <c r="A940" s="530"/>
      <c r="B940" s="387" t="s">
        <v>27</v>
      </c>
      <c r="C940" s="404">
        <f>C941+C942</f>
        <v>1820</v>
      </c>
      <c r="D940" s="404">
        <f>D941+D942</f>
        <v>1690</v>
      </c>
      <c r="E940" s="404">
        <f>E941+E942</f>
        <v>4740</v>
      </c>
      <c r="F940" s="404">
        <f>F941+F942</f>
        <v>3365.2</v>
      </c>
    </row>
    <row r="941" spans="1:6" x14ac:dyDescent="0.25">
      <c r="A941" s="530"/>
      <c r="B941" s="381" t="s">
        <v>28</v>
      </c>
      <c r="C941" s="401">
        <v>1400</v>
      </c>
      <c r="D941" s="385">
        <v>1270</v>
      </c>
      <c r="E941" s="401">
        <f>C941+'2017'!E757+'2018'!E750</f>
        <v>3900</v>
      </c>
      <c r="F941" s="401">
        <f>D941+953+722.2</f>
        <v>2945.2</v>
      </c>
    </row>
    <row r="942" spans="1:6" x14ac:dyDescent="0.25">
      <c r="A942" s="530"/>
      <c r="B942" s="381" t="s">
        <v>31</v>
      </c>
      <c r="C942" s="401">
        <v>420</v>
      </c>
      <c r="D942" s="385">
        <v>420</v>
      </c>
      <c r="E942" s="401">
        <f>C942+'2018'!E751</f>
        <v>840</v>
      </c>
      <c r="F942" s="401">
        <v>420</v>
      </c>
    </row>
    <row r="943" spans="1:6" ht="30" x14ac:dyDescent="0.25">
      <c r="A943" s="530" t="s">
        <v>678</v>
      </c>
      <c r="B943" s="384" t="s">
        <v>571</v>
      </c>
      <c r="C943" s="401"/>
      <c r="D943" s="385"/>
      <c r="E943" s="401">
        <f>E944</f>
        <v>97376.05</v>
      </c>
      <c r="F943" s="401">
        <f>F944</f>
        <v>257376.05</v>
      </c>
    </row>
    <row r="944" spans="1:6" x14ac:dyDescent="0.25">
      <c r="A944" s="530"/>
      <c r="B944" s="387" t="s">
        <v>27</v>
      </c>
      <c r="C944" s="401"/>
      <c r="D944" s="385"/>
      <c r="E944" s="404">
        <f>E945</f>
        <v>97376.05</v>
      </c>
      <c r="F944" s="404">
        <f>F945</f>
        <v>257376.05</v>
      </c>
    </row>
    <row r="945" spans="1:6" x14ac:dyDescent="0.25">
      <c r="A945" s="530"/>
      <c r="B945" s="381" t="s">
        <v>34</v>
      </c>
      <c r="C945" s="401"/>
      <c r="D945" s="385"/>
      <c r="E945" s="401">
        <f>'2017'!E760</f>
        <v>97376.05</v>
      </c>
      <c r="F945" s="401">
        <v>257376.05</v>
      </c>
    </row>
    <row r="946" spans="1:6" ht="75" x14ac:dyDescent="0.25">
      <c r="A946" s="530" t="s">
        <v>679</v>
      </c>
      <c r="B946" s="384" t="s">
        <v>515</v>
      </c>
      <c r="C946" s="401">
        <f>C947</f>
        <v>347829</v>
      </c>
      <c r="D946" s="401">
        <f>D947</f>
        <v>942280.26</v>
      </c>
      <c r="E946" s="401">
        <f>E947</f>
        <v>385729</v>
      </c>
      <c r="F946" s="401">
        <f>F947</f>
        <v>982072.26</v>
      </c>
    </row>
    <row r="947" spans="1:6" x14ac:dyDescent="0.25">
      <c r="A947" s="530"/>
      <c r="B947" s="387" t="s">
        <v>27</v>
      </c>
      <c r="C947" s="404">
        <f>C948+C949</f>
        <v>347829</v>
      </c>
      <c r="D947" s="404">
        <f>D948+D949</f>
        <v>942280.26</v>
      </c>
      <c r="E947" s="404">
        <f>E948+E949</f>
        <v>385729</v>
      </c>
      <c r="F947" s="404">
        <f>F948+F949</f>
        <v>982072.26</v>
      </c>
    </row>
    <row r="948" spans="1:6" x14ac:dyDescent="0.25">
      <c r="A948" s="530"/>
      <c r="B948" s="381" t="s">
        <v>31</v>
      </c>
      <c r="C948" s="401">
        <v>34829</v>
      </c>
      <c r="D948" s="385">
        <v>41989.36</v>
      </c>
      <c r="E948" s="401">
        <f>C948+'2018'!E754</f>
        <v>34829</v>
      </c>
      <c r="F948" s="401">
        <f>D948+1892</f>
        <v>43881.36</v>
      </c>
    </row>
    <row r="949" spans="1:6" x14ac:dyDescent="0.25">
      <c r="A949" s="530"/>
      <c r="B949" s="381" t="s">
        <v>34</v>
      </c>
      <c r="C949" s="401">
        <v>313000</v>
      </c>
      <c r="D949" s="385">
        <v>900290.9</v>
      </c>
      <c r="E949" s="401">
        <f>C949+'2018'!E755</f>
        <v>350900</v>
      </c>
      <c r="F949" s="401">
        <f>D949+37900</f>
        <v>938190.9</v>
      </c>
    </row>
    <row r="950" spans="1:6" ht="45" x14ac:dyDescent="0.25">
      <c r="A950" s="530" t="s">
        <v>680</v>
      </c>
      <c r="B950" s="384" t="s">
        <v>322</v>
      </c>
      <c r="C950" s="401">
        <f>C951</f>
        <v>858973.36</v>
      </c>
      <c r="D950" s="401">
        <f>D951</f>
        <v>856753.84</v>
      </c>
      <c r="E950" s="401">
        <f>E951</f>
        <v>2276828.86</v>
      </c>
      <c r="F950" s="401">
        <f>F951</f>
        <v>2300865.4899999998</v>
      </c>
    </row>
    <row r="951" spans="1:6" s="155" customFormat="1" x14ac:dyDescent="0.25">
      <c r="A951" s="530"/>
      <c r="B951" s="387" t="s">
        <v>27</v>
      </c>
      <c r="C951" s="404">
        <f>C952+C953+C954+C955+C956+C957</f>
        <v>858973.36</v>
      </c>
      <c r="D951" s="404">
        <f>D952+D953+D954+D955+D956+D957</f>
        <v>856753.84</v>
      </c>
      <c r="E951" s="404">
        <f>E952+E953+E954+E955+E956+E957</f>
        <v>2276828.86</v>
      </c>
      <c r="F951" s="404">
        <f>F952+F953+F954+F955+F956+F957</f>
        <v>2300865.4899999998</v>
      </c>
    </row>
    <row r="952" spans="1:6" x14ac:dyDescent="0.25">
      <c r="A952" s="530"/>
      <c r="B952" s="381" t="s">
        <v>28</v>
      </c>
      <c r="C952" s="401">
        <v>298250</v>
      </c>
      <c r="D952" s="385">
        <v>301839.03000000003</v>
      </c>
      <c r="E952" s="401">
        <f>C952+'2017'!E763+'2018'!E758</f>
        <v>784922</v>
      </c>
      <c r="F952" s="401">
        <f>D952+263531.7+247307.4</f>
        <v>812678.13</v>
      </c>
    </row>
    <row r="953" spans="1:6" x14ac:dyDescent="0.25">
      <c r="A953" s="530"/>
      <c r="B953" s="381" t="s">
        <v>29</v>
      </c>
      <c r="C953" s="401">
        <v>212479.2</v>
      </c>
      <c r="D953" s="385">
        <v>209929.38</v>
      </c>
      <c r="E953" s="401">
        <f>C953+'2017'!E764+'2018'!E759</f>
        <v>575854.19999999995</v>
      </c>
      <c r="F953" s="401">
        <f>D953+188102.08+169047.22</f>
        <v>567078.67999999993</v>
      </c>
    </row>
    <row r="954" spans="1:6" x14ac:dyDescent="0.25">
      <c r="A954" s="530"/>
      <c r="B954" s="381" t="s">
        <v>30</v>
      </c>
      <c r="C954" s="401">
        <v>77503</v>
      </c>
      <c r="D954" s="385">
        <v>77829.070000000007</v>
      </c>
      <c r="E954" s="401">
        <f>C954+'2017'!E765+'2018'!E760</f>
        <v>214374</v>
      </c>
      <c r="F954" s="401">
        <f>D954+73792.58+69899</f>
        <v>221520.65000000002</v>
      </c>
    </row>
    <row r="955" spans="1:6" x14ac:dyDescent="0.25">
      <c r="A955" s="530"/>
      <c r="B955" s="381" t="s">
        <v>31</v>
      </c>
      <c r="C955" s="401">
        <v>175002.16</v>
      </c>
      <c r="D955" s="385">
        <v>167504.57999999999</v>
      </c>
      <c r="E955" s="401">
        <f>C955+'2017'!E766+'2018'!E761</f>
        <v>459032.16000000003</v>
      </c>
      <c r="F955" s="401">
        <f>D955+148519.35+128722.78</f>
        <v>444746.70999999996</v>
      </c>
    </row>
    <row r="956" spans="1:6" x14ac:dyDescent="0.25">
      <c r="A956" s="530"/>
      <c r="B956" s="381" t="s">
        <v>32</v>
      </c>
      <c r="C956" s="401">
        <v>70761</v>
      </c>
      <c r="D956" s="385">
        <v>74673.78</v>
      </c>
      <c r="E956" s="401">
        <f>C956+'2017'!E767+'2018'!E762</f>
        <v>183432.5</v>
      </c>
      <c r="F956" s="401">
        <f>D956+68836.76+54363.97</f>
        <v>197874.50999999998</v>
      </c>
    </row>
    <row r="957" spans="1:6" x14ac:dyDescent="0.25">
      <c r="A957" s="530"/>
      <c r="B957" s="381" t="s">
        <v>33</v>
      </c>
      <c r="C957" s="401">
        <v>24978</v>
      </c>
      <c r="D957" s="401">
        <v>24978</v>
      </c>
      <c r="E957" s="401">
        <f>C957+'2017'!E768+'2018'!E763</f>
        <v>59214</v>
      </c>
      <c r="F957" s="401">
        <f>D957+'2017'!F768+'2018'!F763</f>
        <v>56966.81</v>
      </c>
    </row>
    <row r="958" spans="1:6" x14ac:dyDescent="0.25">
      <c r="A958" s="530" t="s">
        <v>681</v>
      </c>
      <c r="B958" s="384" t="s">
        <v>601</v>
      </c>
      <c r="C958" s="401">
        <f t="shared" ref="C958:F959" si="13">C959</f>
        <v>3321</v>
      </c>
      <c r="D958" s="401">
        <f t="shared" si="13"/>
        <v>3321</v>
      </c>
      <c r="E958" s="401">
        <f t="shared" si="13"/>
        <v>3321</v>
      </c>
      <c r="F958" s="401">
        <f t="shared" si="13"/>
        <v>3321</v>
      </c>
    </row>
    <row r="959" spans="1:6" x14ac:dyDescent="0.25">
      <c r="A959" s="530"/>
      <c r="B959" s="387" t="s">
        <v>27</v>
      </c>
      <c r="C959" s="404">
        <f t="shared" si="13"/>
        <v>3321</v>
      </c>
      <c r="D959" s="404">
        <f t="shared" si="13"/>
        <v>3321</v>
      </c>
      <c r="E959" s="404">
        <f t="shared" si="13"/>
        <v>3321</v>
      </c>
      <c r="F959" s="404">
        <f t="shared" si="13"/>
        <v>3321</v>
      </c>
    </row>
    <row r="960" spans="1:6" x14ac:dyDescent="0.25">
      <c r="A960" s="530"/>
      <c r="B960" s="381" t="s">
        <v>32</v>
      </c>
      <c r="C960" s="401">
        <v>3321</v>
      </c>
      <c r="D960" s="401">
        <v>3321</v>
      </c>
      <c r="E960" s="401">
        <f>C960</f>
        <v>3321</v>
      </c>
      <c r="F960" s="401">
        <f>D960</f>
        <v>3321</v>
      </c>
    </row>
    <row r="961" spans="1:6" x14ac:dyDescent="0.25">
      <c r="A961" s="530"/>
      <c r="B961" s="394" t="s">
        <v>323</v>
      </c>
      <c r="C961" s="406">
        <f>C962+C963</f>
        <v>19427995.589999996</v>
      </c>
      <c r="D961" s="406">
        <f>D962+D963</f>
        <v>21220863.550000001</v>
      </c>
      <c r="E961" s="406">
        <f>E962+E963</f>
        <v>59290023.490000002</v>
      </c>
      <c r="F961" s="406">
        <f>F962+F963</f>
        <v>64341621.139999993</v>
      </c>
    </row>
    <row r="962" spans="1:6" s="155" customFormat="1" x14ac:dyDescent="0.25">
      <c r="A962" s="530"/>
      <c r="B962" s="387" t="s">
        <v>13</v>
      </c>
      <c r="C962" s="404">
        <f>C857+C859+C861+C863</f>
        <v>4067028</v>
      </c>
      <c r="D962" s="404">
        <f>D857+D859+D861+D863</f>
        <v>4051226.14</v>
      </c>
      <c r="E962" s="404">
        <f>E857+E859+E861+E863</f>
        <v>11810429</v>
      </c>
      <c r="F962" s="404">
        <f>F857+F859+F861+F863</f>
        <v>11491660.140000001</v>
      </c>
    </row>
    <row r="963" spans="1:6" s="155" customFormat="1" x14ac:dyDescent="0.25">
      <c r="A963" s="530"/>
      <c r="B963" s="387" t="s">
        <v>22</v>
      </c>
      <c r="C963" s="404">
        <f>C874+C883+C892+C901+C908+C912+C915+C922+C931+C940+C944+C947+C951+C959</f>
        <v>15360967.589999998</v>
      </c>
      <c r="D963" s="404">
        <f>D874+D883+D892+D901+D908+D912+D915+D922+D931+D940+D944+D947+D951+D959</f>
        <v>17169637.41</v>
      </c>
      <c r="E963" s="404">
        <f>E874+E883+E892+E901+E908+E912+E915+E922+E931+E940+E944+E947+E951+E959</f>
        <v>47479594.490000002</v>
      </c>
      <c r="F963" s="404">
        <f>F874+F883+F892+F901+F908+F912+F915+F922+F931+F940+F944+F947+F951+F959</f>
        <v>52849960.999999993</v>
      </c>
    </row>
    <row r="964" spans="1:6" s="155" customFormat="1" ht="8.25" customHeight="1" x14ac:dyDescent="0.25">
      <c r="A964" s="530"/>
      <c r="B964" s="387"/>
      <c r="C964" s="404"/>
      <c r="D964" s="404"/>
      <c r="E964" s="391"/>
      <c r="F964" s="391"/>
    </row>
    <row r="965" spans="1:6" s="155" customFormat="1" x14ac:dyDescent="0.25">
      <c r="A965" s="658" t="s">
        <v>602</v>
      </c>
      <c r="B965" s="659"/>
      <c r="C965" s="659"/>
      <c r="D965" s="659"/>
      <c r="E965" s="659"/>
      <c r="F965" s="659"/>
    </row>
    <row r="966" spans="1:6" s="155" customFormat="1" ht="60" x14ac:dyDescent="0.25">
      <c r="A966" s="530">
        <v>275</v>
      </c>
      <c r="B966" s="384" t="s">
        <v>603</v>
      </c>
      <c r="C966" s="401">
        <f>C967</f>
        <v>23179.57</v>
      </c>
      <c r="D966" s="401">
        <f>D967</f>
        <v>23179.57</v>
      </c>
      <c r="E966" s="401">
        <f>E967</f>
        <v>23179.57</v>
      </c>
      <c r="F966" s="401">
        <f>F967</f>
        <v>23179.57</v>
      </c>
    </row>
    <row r="967" spans="1:6" s="155" customFormat="1" ht="45" x14ac:dyDescent="0.25">
      <c r="A967" s="530"/>
      <c r="B967" s="387" t="s">
        <v>611</v>
      </c>
      <c r="C967" s="404">
        <v>23179.57</v>
      </c>
      <c r="D967" s="404">
        <v>23179.57</v>
      </c>
      <c r="E967" s="404">
        <f>C967</f>
        <v>23179.57</v>
      </c>
      <c r="F967" s="404">
        <f>D967</f>
        <v>23179.57</v>
      </c>
    </row>
    <row r="968" spans="1:6" s="155" customFormat="1" ht="45" x14ac:dyDescent="0.25">
      <c r="A968" s="530">
        <v>276</v>
      </c>
      <c r="B968" s="384" t="s">
        <v>604</v>
      </c>
      <c r="C968" s="401">
        <f>C969</f>
        <v>3233128.33</v>
      </c>
      <c r="D968" s="401">
        <f>D969</f>
        <v>3160448.0500000003</v>
      </c>
      <c r="E968" s="401">
        <f>E969</f>
        <v>3233128.33</v>
      </c>
      <c r="F968" s="401">
        <f>F969</f>
        <v>3160448.0500000003</v>
      </c>
    </row>
    <row r="969" spans="1:6" s="155" customFormat="1" ht="48" customHeight="1" x14ac:dyDescent="0.25">
      <c r="A969" s="530"/>
      <c r="B969" s="387" t="s">
        <v>611</v>
      </c>
      <c r="C969" s="404">
        <f>C971+C972</f>
        <v>3233128.33</v>
      </c>
      <c r="D969" s="404">
        <f>D971+D972</f>
        <v>3160448.0500000003</v>
      </c>
      <c r="E969" s="404">
        <f>E971+E972</f>
        <v>3233128.33</v>
      </c>
      <c r="F969" s="404">
        <f>F971+F972</f>
        <v>3160448.0500000003</v>
      </c>
    </row>
    <row r="970" spans="1:6" s="155" customFormat="1" x14ac:dyDescent="0.25">
      <c r="A970" s="530"/>
      <c r="B970" s="387" t="s">
        <v>155</v>
      </c>
      <c r="C970" s="404"/>
      <c r="D970" s="404"/>
      <c r="E970" s="404"/>
      <c r="F970" s="404"/>
    </row>
    <row r="971" spans="1:6" s="155" customFormat="1" ht="46.5" customHeight="1" x14ac:dyDescent="0.25">
      <c r="A971" s="530"/>
      <c r="B971" s="387" t="s">
        <v>611</v>
      </c>
      <c r="C971" s="404">
        <v>36820.43</v>
      </c>
      <c r="D971" s="404">
        <v>36820.43</v>
      </c>
      <c r="E971" s="404">
        <f>C971</f>
        <v>36820.43</v>
      </c>
      <c r="F971" s="404">
        <f>D971</f>
        <v>36820.43</v>
      </c>
    </row>
    <row r="972" spans="1:6" s="155" customFormat="1" ht="75" x14ac:dyDescent="0.25">
      <c r="A972" s="530"/>
      <c r="B972" s="387" t="s">
        <v>612</v>
      </c>
      <c r="C972" s="404">
        <v>3196307.9</v>
      </c>
      <c r="D972" s="404">
        <v>3123627.62</v>
      </c>
      <c r="E972" s="404">
        <f>C972</f>
        <v>3196307.9</v>
      </c>
      <c r="F972" s="404">
        <f>D972</f>
        <v>3123627.62</v>
      </c>
    </row>
    <row r="973" spans="1:6" s="155" customFormat="1" ht="45" x14ac:dyDescent="0.25">
      <c r="A973" s="530">
        <v>277</v>
      </c>
      <c r="B973" s="384" t="s">
        <v>605</v>
      </c>
      <c r="C973" s="401">
        <f>C974</f>
        <v>86000</v>
      </c>
      <c r="D973" s="401">
        <f>D974</f>
        <v>1626.54</v>
      </c>
      <c r="E973" s="401">
        <f>E974</f>
        <v>86000</v>
      </c>
      <c r="F973" s="401">
        <f>F974</f>
        <v>1626.54</v>
      </c>
    </row>
    <row r="974" spans="1:6" s="155" customFormat="1" ht="75" x14ac:dyDescent="0.25">
      <c r="A974" s="530"/>
      <c r="B974" s="387" t="s">
        <v>612</v>
      </c>
      <c r="C974" s="404">
        <v>86000</v>
      </c>
      <c r="D974" s="404">
        <v>1626.54</v>
      </c>
      <c r="E974" s="404">
        <f>C974</f>
        <v>86000</v>
      </c>
      <c r="F974" s="404">
        <f>D974</f>
        <v>1626.54</v>
      </c>
    </row>
    <row r="975" spans="1:6" s="155" customFormat="1" ht="63" customHeight="1" x14ac:dyDescent="0.25">
      <c r="A975" s="530">
        <v>278</v>
      </c>
      <c r="B975" s="384" t="s">
        <v>606</v>
      </c>
      <c r="C975" s="401">
        <f>C976</f>
        <v>1000000</v>
      </c>
      <c r="D975" s="401">
        <f>D976</f>
        <v>0</v>
      </c>
      <c r="E975" s="401">
        <f>E976</f>
        <v>1000000</v>
      </c>
      <c r="F975" s="401">
        <f>F976</f>
        <v>0</v>
      </c>
    </row>
    <row r="976" spans="1:6" s="155" customFormat="1" ht="48" customHeight="1" x14ac:dyDescent="0.25">
      <c r="A976" s="530"/>
      <c r="B976" s="387" t="s">
        <v>611</v>
      </c>
      <c r="C976" s="404">
        <v>1000000</v>
      </c>
      <c r="D976" s="404"/>
      <c r="E976" s="404">
        <f>C976</f>
        <v>1000000</v>
      </c>
      <c r="F976" s="404"/>
    </row>
    <row r="977" spans="1:6" s="155" customFormat="1" ht="94.5" customHeight="1" x14ac:dyDescent="0.25">
      <c r="A977" s="530">
        <v>279</v>
      </c>
      <c r="B977" s="384" t="s">
        <v>607</v>
      </c>
      <c r="C977" s="401">
        <f>C978</f>
        <v>4465550.4000000004</v>
      </c>
      <c r="D977" s="401">
        <f>D978</f>
        <v>4465550.4000000004</v>
      </c>
      <c r="E977" s="401">
        <f>E978</f>
        <v>4465550.4000000004</v>
      </c>
      <c r="F977" s="401">
        <f>F978</f>
        <v>4465550.4000000004</v>
      </c>
    </row>
    <row r="978" spans="1:6" s="155" customFormat="1" ht="50.25" customHeight="1" x14ac:dyDescent="0.25">
      <c r="A978" s="530"/>
      <c r="B978" s="387" t="s">
        <v>611</v>
      </c>
      <c r="C978" s="404">
        <v>4465550.4000000004</v>
      </c>
      <c r="D978" s="404">
        <v>4465550.4000000004</v>
      </c>
      <c r="E978" s="404">
        <f>C978</f>
        <v>4465550.4000000004</v>
      </c>
      <c r="F978" s="404">
        <f>D978</f>
        <v>4465550.4000000004</v>
      </c>
    </row>
    <row r="979" spans="1:6" s="155" customFormat="1" ht="42.75" x14ac:dyDescent="0.25">
      <c r="A979" s="530"/>
      <c r="B979" s="394" t="s">
        <v>613</v>
      </c>
      <c r="C979" s="406">
        <f>C980+C981</f>
        <v>8807858.3000000007</v>
      </c>
      <c r="D979" s="406">
        <f>D980+D981</f>
        <v>7650804.5600000005</v>
      </c>
      <c r="E979" s="406">
        <f>E980+E981</f>
        <v>8807858.3000000007</v>
      </c>
      <c r="F979" s="406">
        <f>F980+F981</f>
        <v>7650804.5600000005</v>
      </c>
    </row>
    <row r="980" spans="1:6" s="155" customFormat="1" ht="50.25" customHeight="1" x14ac:dyDescent="0.25">
      <c r="A980" s="530"/>
      <c r="B980" s="387" t="s">
        <v>611</v>
      </c>
      <c r="C980" s="404">
        <f>C978+C976+C971+C967</f>
        <v>5525550.4000000004</v>
      </c>
      <c r="D980" s="404">
        <f>D978+D976+D971+D967</f>
        <v>4525550.4000000004</v>
      </c>
      <c r="E980" s="404">
        <f>C980</f>
        <v>5525550.4000000004</v>
      </c>
      <c r="F980" s="404">
        <f>D980</f>
        <v>4525550.4000000004</v>
      </c>
    </row>
    <row r="981" spans="1:6" s="155" customFormat="1" ht="67.5" customHeight="1" x14ac:dyDescent="0.25">
      <c r="A981" s="530"/>
      <c r="B981" s="387" t="s">
        <v>612</v>
      </c>
      <c r="C981" s="404">
        <f>C974+C972</f>
        <v>3282307.9</v>
      </c>
      <c r="D981" s="404">
        <f>D974+D972</f>
        <v>3125254.16</v>
      </c>
      <c r="E981" s="404">
        <f>C981</f>
        <v>3282307.9</v>
      </c>
      <c r="F981" s="404">
        <f>D981</f>
        <v>3125254.16</v>
      </c>
    </row>
    <row r="982" spans="1:6" s="155" customFormat="1" x14ac:dyDescent="0.25">
      <c r="A982" s="530"/>
      <c r="B982" s="387"/>
      <c r="C982" s="404"/>
      <c r="D982" s="404"/>
      <c r="E982" s="391"/>
      <c r="F982" s="391"/>
    </row>
    <row r="983" spans="1:6" s="155" customFormat="1" x14ac:dyDescent="0.25">
      <c r="A983" s="658" t="s">
        <v>614</v>
      </c>
      <c r="B983" s="659"/>
      <c r="C983" s="659"/>
      <c r="D983" s="659"/>
      <c r="E983" s="659"/>
      <c r="F983" s="659"/>
    </row>
    <row r="984" spans="1:6" s="155" customFormat="1" ht="75" x14ac:dyDescent="0.25">
      <c r="A984" s="530"/>
      <c r="B984" s="384" t="s">
        <v>40</v>
      </c>
      <c r="C984" s="404"/>
      <c r="D984" s="404"/>
      <c r="E984" s="401">
        <f>E985</f>
        <v>3671882.7</v>
      </c>
      <c r="F984" s="401">
        <f>F985</f>
        <v>3316577.9</v>
      </c>
    </row>
    <row r="985" spans="1:6" s="155" customFormat="1" x14ac:dyDescent="0.25">
      <c r="A985" s="530"/>
      <c r="B985" s="387" t="s">
        <v>13</v>
      </c>
      <c r="C985" s="404"/>
      <c r="D985" s="404"/>
      <c r="E985" s="404">
        <f>'2016'!E673</f>
        <v>3671882.7</v>
      </c>
      <c r="F985" s="404">
        <v>3316577.9</v>
      </c>
    </row>
    <row r="986" spans="1:6" s="155" customFormat="1" ht="90" x14ac:dyDescent="0.25">
      <c r="A986" s="530"/>
      <c r="B986" s="384" t="s">
        <v>428</v>
      </c>
      <c r="C986" s="404"/>
      <c r="D986" s="404"/>
      <c r="E986" s="401">
        <f>E987</f>
        <v>213540.4</v>
      </c>
      <c r="F986" s="401">
        <f>F987</f>
        <v>207825.4</v>
      </c>
    </row>
    <row r="987" spans="1:6" s="155" customFormat="1" x14ac:dyDescent="0.25">
      <c r="A987" s="530"/>
      <c r="B987" s="387" t="s">
        <v>13</v>
      </c>
      <c r="C987" s="404"/>
      <c r="D987" s="404"/>
      <c r="E987" s="404">
        <f>'2016'!E675</f>
        <v>213540.4</v>
      </c>
      <c r="F987" s="404">
        <v>207825.4</v>
      </c>
    </row>
    <row r="988" spans="1:6" s="155" customFormat="1" ht="60" x14ac:dyDescent="0.25">
      <c r="A988" s="530"/>
      <c r="B988" s="384" t="s">
        <v>41</v>
      </c>
      <c r="C988" s="404"/>
      <c r="D988" s="404"/>
      <c r="E988" s="401">
        <f>E989</f>
        <v>123770.3</v>
      </c>
      <c r="F988" s="401">
        <f>F989</f>
        <v>109905</v>
      </c>
    </row>
    <row r="989" spans="1:6" s="155" customFormat="1" x14ac:dyDescent="0.25">
      <c r="A989" s="530"/>
      <c r="B989" s="387" t="s">
        <v>13</v>
      </c>
      <c r="C989" s="404"/>
      <c r="D989" s="404"/>
      <c r="E989" s="404">
        <f>'2016'!E677</f>
        <v>123770.3</v>
      </c>
      <c r="F989" s="404">
        <v>109905</v>
      </c>
    </row>
    <row r="990" spans="1:6" s="155" customFormat="1" ht="45" x14ac:dyDescent="0.25">
      <c r="A990" s="530"/>
      <c r="B990" s="384" t="s">
        <v>42</v>
      </c>
      <c r="C990" s="404"/>
      <c r="D990" s="404"/>
      <c r="E990" s="401">
        <f>E991</f>
        <v>9922</v>
      </c>
      <c r="F990" s="401">
        <f>F991</f>
        <v>9922</v>
      </c>
    </row>
    <row r="991" spans="1:6" s="155" customFormat="1" x14ac:dyDescent="0.25">
      <c r="A991" s="530"/>
      <c r="B991" s="387" t="s">
        <v>13</v>
      </c>
      <c r="C991" s="404"/>
      <c r="D991" s="404"/>
      <c r="E991" s="404">
        <f>'2016'!E679</f>
        <v>9922</v>
      </c>
      <c r="F991" s="404">
        <f>'2016'!E679</f>
        <v>9922</v>
      </c>
    </row>
    <row r="992" spans="1:6" s="155" customFormat="1" ht="45" x14ac:dyDescent="0.25">
      <c r="A992" s="530"/>
      <c r="B992" s="384" t="s">
        <v>429</v>
      </c>
      <c r="C992" s="404"/>
      <c r="D992" s="404"/>
      <c r="E992" s="401">
        <f>E993</f>
        <v>246000</v>
      </c>
      <c r="F992" s="401">
        <f>F993</f>
        <v>246000</v>
      </c>
    </row>
    <row r="993" spans="1:6" s="155" customFormat="1" x14ac:dyDescent="0.25">
      <c r="A993" s="530"/>
      <c r="B993" s="387" t="s">
        <v>13</v>
      </c>
      <c r="C993" s="404"/>
      <c r="D993" s="404"/>
      <c r="E993" s="404">
        <f>'2016'!E681</f>
        <v>246000</v>
      </c>
      <c r="F993" s="404">
        <f>'2016'!E681</f>
        <v>246000</v>
      </c>
    </row>
    <row r="994" spans="1:6" s="155" customFormat="1" ht="45" x14ac:dyDescent="0.25">
      <c r="A994" s="530"/>
      <c r="B994" s="384" t="s">
        <v>43</v>
      </c>
      <c r="C994" s="404"/>
      <c r="D994" s="404"/>
      <c r="E994" s="401">
        <f>E995</f>
        <v>15556666</v>
      </c>
      <c r="F994" s="401">
        <f>F995</f>
        <v>15167248.599999998</v>
      </c>
    </row>
    <row r="995" spans="1:6" s="155" customFormat="1" x14ac:dyDescent="0.25">
      <c r="A995" s="530"/>
      <c r="B995" s="387" t="s">
        <v>312</v>
      </c>
      <c r="C995" s="404"/>
      <c r="D995" s="404"/>
      <c r="E995" s="404">
        <f>E996+E997+E998+E999+E1000+E1001+E1002</f>
        <v>15556666</v>
      </c>
      <c r="F995" s="404">
        <f>F996+F997+F998+F999+F1000+F1001+F1002</f>
        <v>15167248.599999998</v>
      </c>
    </row>
    <row r="996" spans="1:6" s="155" customFormat="1" x14ac:dyDescent="0.25">
      <c r="A996" s="530"/>
      <c r="B996" s="381" t="s">
        <v>28</v>
      </c>
      <c r="C996" s="404"/>
      <c r="D996" s="404"/>
      <c r="E996" s="404">
        <f>'2016'!E684</f>
        <v>1174405.6000000001</v>
      </c>
      <c r="F996" s="404">
        <v>1054853.5</v>
      </c>
    </row>
    <row r="997" spans="1:6" s="155" customFormat="1" x14ac:dyDescent="0.25">
      <c r="A997" s="530"/>
      <c r="B997" s="381" t="s">
        <v>29</v>
      </c>
      <c r="C997" s="404"/>
      <c r="D997" s="404"/>
      <c r="E997" s="404">
        <f>'2016'!E685</f>
        <v>585562.1</v>
      </c>
      <c r="F997" s="404">
        <v>585562.1</v>
      </c>
    </row>
    <row r="998" spans="1:6" s="155" customFormat="1" x14ac:dyDescent="0.25">
      <c r="A998" s="530"/>
      <c r="B998" s="381" t="s">
        <v>30</v>
      </c>
      <c r="C998" s="404"/>
      <c r="D998" s="404"/>
      <c r="E998" s="404">
        <f>'2016'!E686</f>
        <v>2390317.6</v>
      </c>
      <c r="F998" s="404">
        <v>1834128.26</v>
      </c>
    </row>
    <row r="999" spans="1:6" s="155" customFormat="1" x14ac:dyDescent="0.25">
      <c r="A999" s="530"/>
      <c r="B999" s="381" t="s">
        <v>31</v>
      </c>
      <c r="C999" s="404"/>
      <c r="D999" s="404"/>
      <c r="E999" s="404">
        <f>'2016'!E687</f>
        <v>1402856.9</v>
      </c>
      <c r="F999" s="404">
        <v>1270856.8999999999</v>
      </c>
    </row>
    <row r="1000" spans="1:6" s="155" customFormat="1" x14ac:dyDescent="0.25">
      <c r="A1000" s="530"/>
      <c r="B1000" s="381" t="s">
        <v>32</v>
      </c>
      <c r="C1000" s="404"/>
      <c r="D1000" s="404"/>
      <c r="E1000" s="404">
        <f>'2016'!E688</f>
        <v>1678671.7</v>
      </c>
      <c r="F1000" s="404">
        <v>1693762.02</v>
      </c>
    </row>
    <row r="1001" spans="1:6" s="155" customFormat="1" x14ac:dyDescent="0.25">
      <c r="A1001" s="530"/>
      <c r="B1001" s="381" t="s">
        <v>33</v>
      </c>
      <c r="C1001" s="404"/>
      <c r="D1001" s="404"/>
      <c r="E1001" s="404">
        <f>'2016'!E689</f>
        <v>336155.9</v>
      </c>
      <c r="F1001" s="404">
        <v>359343.39</v>
      </c>
    </row>
    <row r="1002" spans="1:6" s="155" customFormat="1" x14ac:dyDescent="0.25">
      <c r="A1002" s="530"/>
      <c r="B1002" s="381" t="s">
        <v>34</v>
      </c>
      <c r="C1002" s="404"/>
      <c r="D1002" s="404"/>
      <c r="E1002" s="404">
        <f>'2016'!E690</f>
        <v>7988696.2000000002</v>
      </c>
      <c r="F1002" s="404">
        <v>8368742.4299999997</v>
      </c>
    </row>
    <row r="1003" spans="1:6" s="155" customFormat="1" x14ac:dyDescent="0.25">
      <c r="A1003" s="530"/>
      <c r="B1003" s="394" t="s">
        <v>431</v>
      </c>
      <c r="C1003" s="404"/>
      <c r="D1003" s="404"/>
      <c r="E1003" s="406">
        <f>E1004+E1005</f>
        <v>19821781.399999999</v>
      </c>
      <c r="F1003" s="406">
        <f>F1004+F1005</f>
        <v>19057478.899999999</v>
      </c>
    </row>
    <row r="1004" spans="1:6" s="155" customFormat="1" x14ac:dyDescent="0.25">
      <c r="A1004" s="530"/>
      <c r="B1004" s="387" t="s">
        <v>13</v>
      </c>
      <c r="C1004" s="404"/>
      <c r="D1004" s="404"/>
      <c r="E1004" s="404">
        <f>E985+E987+E989+E991+E993</f>
        <v>4265115.4000000004</v>
      </c>
      <c r="F1004" s="404">
        <f>F985+F987+F989+F991+F993</f>
        <v>3890230.3</v>
      </c>
    </row>
    <row r="1005" spans="1:6" x14ac:dyDescent="0.25">
      <c r="A1005" s="530"/>
      <c r="B1005" s="387" t="s">
        <v>615</v>
      </c>
      <c r="C1005" s="440"/>
      <c r="D1005" s="440"/>
      <c r="E1005" s="404">
        <f>E995</f>
        <v>15556666</v>
      </c>
      <c r="F1005" s="404">
        <f>F995</f>
        <v>15167248.599999998</v>
      </c>
    </row>
    <row r="1006" spans="1:6" ht="15.75" x14ac:dyDescent="0.25">
      <c r="A1006" s="530"/>
      <c r="B1006" s="476" t="s">
        <v>263</v>
      </c>
      <c r="C1006" s="406">
        <f>C1007+C1012+C1013+C1014</f>
        <v>155088385.53999999</v>
      </c>
      <c r="D1006" s="406">
        <f>D1007+D1012+D1013+D1014</f>
        <v>122135114.21000001</v>
      </c>
      <c r="E1006" s="406">
        <f>E1007+E1012+E1013+E1014</f>
        <v>403415740.44</v>
      </c>
      <c r="F1006" s="406">
        <f>F1007+F1012+F1013+F1014</f>
        <v>394867033.30000001</v>
      </c>
    </row>
    <row r="1007" spans="1:6" s="155" customFormat="1" ht="15.75" x14ac:dyDescent="0.25">
      <c r="A1007" s="530"/>
      <c r="B1007" s="477" t="s">
        <v>13</v>
      </c>
      <c r="C1007" s="404">
        <f>C79+C170+C241+C679+C850+C962+C979+C1004</f>
        <v>49152583.299999997</v>
      </c>
      <c r="D1007" s="404">
        <f>D79+D170+D241+D679+D850+D962+D979+D1004</f>
        <v>48161700.810000002</v>
      </c>
      <c r="E1007" s="404">
        <f>E79+E170+E241+E679+E850+E962+E979+E1004</f>
        <v>151758307.30000001</v>
      </c>
      <c r="F1007" s="404">
        <f>F79+F170+F241+F679+F850+F962+F979+F1004</f>
        <v>146715146.38</v>
      </c>
    </row>
    <row r="1008" spans="1:6" s="155" customFormat="1" ht="15.75" x14ac:dyDescent="0.25">
      <c r="A1008" s="530"/>
      <c r="B1008" s="477" t="s">
        <v>438</v>
      </c>
      <c r="C1008" s="404"/>
      <c r="D1008" s="404"/>
      <c r="E1008" s="391"/>
      <c r="F1008" s="391"/>
    </row>
    <row r="1009" spans="1:6" s="155" customFormat="1" ht="32.25" customHeight="1" x14ac:dyDescent="0.25">
      <c r="A1009" s="530"/>
      <c r="B1009" s="477" t="s">
        <v>439</v>
      </c>
      <c r="C1009" s="404">
        <f>C81</f>
        <v>403585</v>
      </c>
      <c r="D1009" s="404">
        <f>D81</f>
        <v>403585</v>
      </c>
      <c r="E1009" s="404">
        <f>E81</f>
        <v>984359</v>
      </c>
      <c r="F1009" s="404">
        <f>F81</f>
        <v>984359</v>
      </c>
    </row>
    <row r="1010" spans="1:6" s="155" customFormat="1" ht="47.25" x14ac:dyDescent="0.25">
      <c r="A1010" s="530"/>
      <c r="B1010" s="477" t="s">
        <v>616</v>
      </c>
      <c r="C1010" s="404">
        <f t="shared" ref="C1010:F1011" si="14">C980</f>
        <v>5525550.4000000004</v>
      </c>
      <c r="D1010" s="404">
        <f t="shared" si="14"/>
        <v>4525550.4000000004</v>
      </c>
      <c r="E1010" s="404">
        <f t="shared" si="14"/>
        <v>5525550.4000000004</v>
      </c>
      <c r="F1010" s="404">
        <f t="shared" si="14"/>
        <v>4525550.4000000004</v>
      </c>
    </row>
    <row r="1011" spans="1:6" s="155" customFormat="1" ht="63" x14ac:dyDescent="0.25">
      <c r="A1011" s="530"/>
      <c r="B1011" s="477" t="s">
        <v>617</v>
      </c>
      <c r="C1011" s="404">
        <f t="shared" si="14"/>
        <v>3282307.9</v>
      </c>
      <c r="D1011" s="404">
        <f t="shared" si="14"/>
        <v>3125254.16</v>
      </c>
      <c r="E1011" s="404">
        <f t="shared" si="14"/>
        <v>3282307.9</v>
      </c>
      <c r="F1011" s="404">
        <f t="shared" si="14"/>
        <v>3125254.16</v>
      </c>
    </row>
    <row r="1012" spans="1:6" s="155" customFormat="1" ht="15.75" x14ac:dyDescent="0.25">
      <c r="A1012" s="530"/>
      <c r="B1012" s="477" t="s">
        <v>22</v>
      </c>
      <c r="C1012" s="404">
        <f>C1005+C963+C680+C242</f>
        <v>15806097.789999997</v>
      </c>
      <c r="D1012" s="404">
        <f>D1005+D963+D680+D242</f>
        <v>17599906.029999997</v>
      </c>
      <c r="E1012" s="404">
        <f>E1005+E963+E680+E242</f>
        <v>74547390.689999998</v>
      </c>
      <c r="F1012" s="404">
        <f>F1005+F963+F680+F242</f>
        <v>71944026.560000002</v>
      </c>
    </row>
    <row r="1013" spans="1:6" s="155" customFormat="1" ht="15.75" x14ac:dyDescent="0.25">
      <c r="A1013" s="530"/>
      <c r="B1013" s="477" t="s">
        <v>144</v>
      </c>
      <c r="C1013" s="404">
        <f>C82+C171+C243+C681+C851</f>
        <v>90112204.450000003</v>
      </c>
      <c r="D1013" s="404">
        <f>D82+D171+D243+D681+D851</f>
        <v>56356007.369999997</v>
      </c>
      <c r="E1013" s="404">
        <f>E82+E171+E243+E681+E851</f>
        <v>176943542.44999999</v>
      </c>
      <c r="F1013" s="404">
        <f>F82+F171+F243+F681+F851</f>
        <v>174852146.41</v>
      </c>
    </row>
    <row r="1014" spans="1:6" s="155" customFormat="1" ht="31.5" x14ac:dyDescent="0.25">
      <c r="A1014" s="530"/>
      <c r="B1014" s="477" t="s">
        <v>139</v>
      </c>
      <c r="C1014" s="404">
        <f>C682+C852</f>
        <v>17500</v>
      </c>
      <c r="D1014" s="404">
        <f>D682+D852</f>
        <v>17500</v>
      </c>
      <c r="E1014" s="404">
        <f>E682+E852</f>
        <v>166500</v>
      </c>
      <c r="F1014" s="404">
        <f>F682+F852</f>
        <v>1355713.95</v>
      </c>
    </row>
    <row r="1015" spans="1:6" x14ac:dyDescent="0.25">
      <c r="A1015" s="530"/>
      <c r="B1015" s="387"/>
      <c r="C1015" s="404"/>
      <c r="D1015" s="404"/>
      <c r="E1015" s="404"/>
      <c r="F1015" s="404"/>
    </row>
    <row r="1016" spans="1:6" x14ac:dyDescent="0.25">
      <c r="A1016" s="530"/>
      <c r="B1016" s="387"/>
      <c r="C1016" s="440"/>
      <c r="E1016" s="531"/>
      <c r="F1016" s="531"/>
    </row>
    <row r="1017" spans="1:6" x14ac:dyDescent="0.25">
      <c r="A1017" s="530"/>
      <c r="C1017" s="518"/>
      <c r="D1017" s="518"/>
      <c r="E1017" s="518"/>
      <c r="F1017" s="518"/>
    </row>
    <row r="1018" spans="1:6" x14ac:dyDescent="0.25">
      <c r="A1018" s="530"/>
      <c r="E1018" s="442"/>
      <c r="F1018" s="442"/>
    </row>
    <row r="1019" spans="1:6" x14ac:dyDescent="0.25">
      <c r="A1019" s="530"/>
      <c r="E1019" s="442"/>
      <c r="F1019" s="442"/>
    </row>
    <row r="1020" spans="1:6" x14ac:dyDescent="0.25">
      <c r="A1020" s="530"/>
      <c r="E1020" s="442"/>
      <c r="F1020" s="442"/>
    </row>
    <row r="1021" spans="1:6" x14ac:dyDescent="0.25">
      <c r="A1021" s="530"/>
      <c r="E1021" s="442"/>
      <c r="F1021" s="442"/>
    </row>
    <row r="1022" spans="1:6" x14ac:dyDescent="0.25">
      <c r="A1022" s="530"/>
      <c r="E1022" s="442"/>
      <c r="F1022" s="442"/>
    </row>
    <row r="1023" spans="1:6" x14ac:dyDescent="0.25">
      <c r="E1023" s="442"/>
      <c r="F1023" s="442"/>
    </row>
  </sheetData>
  <mergeCells count="48">
    <mergeCell ref="A2:F2"/>
    <mergeCell ref="A84:F84"/>
    <mergeCell ref="A3:A4"/>
    <mergeCell ref="B3:B4"/>
    <mergeCell ref="C3:D3"/>
    <mergeCell ref="E3:F3"/>
    <mergeCell ref="A5:F5"/>
    <mergeCell ref="A6:F6"/>
    <mergeCell ref="A37:F37"/>
    <mergeCell ref="A189:F189"/>
    <mergeCell ref="A85:F85"/>
    <mergeCell ref="A92:F92"/>
    <mergeCell ref="A99:F99"/>
    <mergeCell ref="A104:F104"/>
    <mergeCell ref="A111:F111"/>
    <mergeCell ref="A120:F120"/>
    <mergeCell ref="A147:F147"/>
    <mergeCell ref="A154:F154"/>
    <mergeCell ref="A173:F173"/>
    <mergeCell ref="A174:F174"/>
    <mergeCell ref="A179:F179"/>
    <mergeCell ref="B699:F699"/>
    <mergeCell ref="A199:F199"/>
    <mergeCell ref="A208:F208"/>
    <mergeCell ref="A213:F213"/>
    <mergeCell ref="A218:F218"/>
    <mergeCell ref="A228:F228"/>
    <mergeCell ref="A235:F235"/>
    <mergeCell ref="B245:F245"/>
    <mergeCell ref="A246:F246"/>
    <mergeCell ref="A458:F458"/>
    <mergeCell ref="A683:F683"/>
    <mergeCell ref="A684:F684"/>
    <mergeCell ref="A855:F855"/>
    <mergeCell ref="A965:F965"/>
    <mergeCell ref="A983:F983"/>
    <mergeCell ref="A765:F765"/>
    <mergeCell ref="A790:F790"/>
    <mergeCell ref="A809:F809"/>
    <mergeCell ref="A814:F814"/>
    <mergeCell ref="A825:F825"/>
    <mergeCell ref="A854:F854"/>
    <mergeCell ref="A760:F760"/>
    <mergeCell ref="A714:F714"/>
    <mergeCell ref="A724:F724"/>
    <mergeCell ref="A735:F735"/>
    <mergeCell ref="A748:F748"/>
    <mergeCell ref="A753:F753"/>
  </mergeCells>
  <pageMargins left="0" right="0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4"/>
  <sheetViews>
    <sheetView tabSelected="1" zoomScale="70" zoomScaleNormal="70" workbookViewId="0">
      <selection activeCell="C18" sqref="C18"/>
    </sheetView>
  </sheetViews>
  <sheetFormatPr defaultRowHeight="15" x14ac:dyDescent="0.25"/>
  <cols>
    <col min="1" max="1" width="5.5703125" style="585" customWidth="1"/>
    <col min="2" max="2" width="30.28515625" style="584" customWidth="1"/>
    <col min="3" max="3" width="15.42578125" style="584" customWidth="1"/>
    <col min="4" max="4" width="16.5703125" style="584" customWidth="1"/>
    <col min="5" max="5" width="16" style="584" customWidth="1"/>
    <col min="6" max="6" width="11.42578125" style="608" customWidth="1"/>
    <col min="7" max="7" width="14.42578125" style="614" customWidth="1"/>
    <col min="8" max="9" width="15.140625" style="557" customWidth="1"/>
    <col min="10" max="10" width="14.42578125" style="557" customWidth="1"/>
    <col min="11" max="11" width="14.5703125" style="557" customWidth="1"/>
    <col min="12" max="12" width="15.42578125" style="557" customWidth="1"/>
    <col min="13" max="13" width="15.28515625" style="557" customWidth="1"/>
    <col min="14" max="14" width="16.28515625" style="557" customWidth="1"/>
    <col min="15" max="15" width="15.85546875" style="557" customWidth="1"/>
    <col min="16" max="16" width="15" style="557" customWidth="1"/>
    <col min="17" max="17" width="16.42578125" style="557" customWidth="1"/>
    <col min="18" max="18" width="16" style="557" customWidth="1"/>
    <col min="19" max="19" width="15.28515625" style="557" customWidth="1"/>
    <col min="20" max="20" width="15.42578125" style="557" customWidth="1"/>
    <col min="21" max="21" width="15.140625" style="557" customWidth="1"/>
    <col min="22" max="22" width="15.7109375" style="613" customWidth="1"/>
    <col min="23" max="23" width="10.28515625" style="587" bestFit="1" customWidth="1"/>
    <col min="24" max="29" width="9.140625" style="587"/>
    <col min="30" max="16384" width="9.140625" style="504"/>
  </cols>
  <sheetData>
    <row r="1" spans="1:29" x14ac:dyDescent="0.25">
      <c r="A1" s="541"/>
      <c r="B1" s="541"/>
      <c r="C1" s="541"/>
      <c r="D1" s="541"/>
      <c r="E1" s="541"/>
      <c r="F1" s="586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669" t="s">
        <v>689</v>
      </c>
      <c r="V1" s="670"/>
    </row>
    <row r="2" spans="1:29" ht="102" customHeight="1" x14ac:dyDescent="0.25">
      <c r="A2" s="541"/>
      <c r="B2" s="541"/>
      <c r="C2" s="541"/>
      <c r="D2" s="541"/>
      <c r="E2" s="541"/>
      <c r="F2" s="586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671" t="s">
        <v>711</v>
      </c>
      <c r="V2" s="671"/>
    </row>
    <row r="3" spans="1:29" x14ac:dyDescent="0.25">
      <c r="A3" s="673" t="s">
        <v>692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</row>
    <row r="4" spans="1:29" ht="15" customHeight="1" x14ac:dyDescent="0.25">
      <c r="A4" s="672" t="s">
        <v>2</v>
      </c>
      <c r="B4" s="672" t="s">
        <v>1</v>
      </c>
      <c r="C4" s="674" t="s">
        <v>695</v>
      </c>
      <c r="D4" s="674"/>
      <c r="E4" s="674"/>
      <c r="F4" s="674"/>
      <c r="G4" s="675">
        <v>2016</v>
      </c>
      <c r="H4" s="676"/>
      <c r="I4" s="677"/>
      <c r="J4" s="675">
        <v>2017</v>
      </c>
      <c r="K4" s="676"/>
      <c r="L4" s="677"/>
      <c r="M4" s="672">
        <v>2018</v>
      </c>
      <c r="N4" s="672"/>
      <c r="O4" s="672"/>
      <c r="P4" s="672">
        <v>2019</v>
      </c>
      <c r="Q4" s="672"/>
      <c r="R4" s="672"/>
      <c r="S4" s="675">
        <v>2020</v>
      </c>
      <c r="T4" s="676"/>
      <c r="U4" s="676"/>
      <c r="V4" s="677"/>
    </row>
    <row r="5" spans="1:29" ht="37.5" customHeight="1" x14ac:dyDescent="0.25">
      <c r="A5" s="672"/>
      <c r="B5" s="672"/>
      <c r="C5" s="616" t="s">
        <v>5</v>
      </c>
      <c r="D5" s="616" t="s">
        <v>696</v>
      </c>
      <c r="E5" s="616" t="s">
        <v>6</v>
      </c>
      <c r="F5" s="561" t="s">
        <v>697</v>
      </c>
      <c r="G5" s="616" t="s">
        <v>5</v>
      </c>
      <c r="H5" s="616" t="s">
        <v>696</v>
      </c>
      <c r="I5" s="616" t="s">
        <v>6</v>
      </c>
      <c r="J5" s="616" t="s">
        <v>5</v>
      </c>
      <c r="K5" s="616" t="s">
        <v>696</v>
      </c>
      <c r="L5" s="616" t="s">
        <v>6</v>
      </c>
      <c r="M5" s="616" t="s">
        <v>5</v>
      </c>
      <c r="N5" s="616" t="s">
        <v>696</v>
      </c>
      <c r="O5" s="616" t="s">
        <v>6</v>
      </c>
      <c r="P5" s="616" t="s">
        <v>5</v>
      </c>
      <c r="Q5" s="616" t="s">
        <v>696</v>
      </c>
      <c r="R5" s="616" t="s">
        <v>6</v>
      </c>
      <c r="S5" s="616" t="s">
        <v>5</v>
      </c>
      <c r="T5" s="616" t="s">
        <v>696</v>
      </c>
      <c r="U5" s="616" t="s">
        <v>6</v>
      </c>
      <c r="V5" s="561" t="s">
        <v>697</v>
      </c>
    </row>
    <row r="6" spans="1:29" ht="24" customHeight="1" x14ac:dyDescent="0.25">
      <c r="A6" s="674" t="s">
        <v>303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</row>
    <row r="7" spans="1:29" x14ac:dyDescent="0.25">
      <c r="A7" s="672" t="s">
        <v>11</v>
      </c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</row>
    <row r="8" spans="1:29" ht="90.75" customHeight="1" x14ac:dyDescent="0.25">
      <c r="A8" s="616">
        <v>1</v>
      </c>
      <c r="B8" s="434" t="s">
        <v>768</v>
      </c>
      <c r="C8" s="496">
        <f>C9+C10</f>
        <v>29080813.919999998</v>
      </c>
      <c r="D8" s="496">
        <f t="shared" ref="D8:G8" si="0">D9+D10</f>
        <v>29822926.129999999</v>
      </c>
      <c r="E8" s="496">
        <f t="shared" si="0"/>
        <v>27566698.710000001</v>
      </c>
      <c r="F8" s="561">
        <f t="shared" ref="F8:F9" si="1">E8/C8*100</f>
        <v>94.793422171176985</v>
      </c>
      <c r="G8" s="496">
        <f t="shared" si="0"/>
        <v>5990000</v>
      </c>
      <c r="H8" s="496">
        <f t="shared" ref="H8" si="2">H9+H10</f>
        <v>6732052.21</v>
      </c>
      <c r="I8" s="496">
        <f t="shared" ref="I8" si="3">I9+I10</f>
        <v>6732052.21</v>
      </c>
      <c r="J8" s="496">
        <f t="shared" ref="J8" si="4">J9+J10</f>
        <v>6012982</v>
      </c>
      <c r="K8" s="496">
        <f t="shared" ref="K8" si="5">K9+K10</f>
        <v>6012982</v>
      </c>
      <c r="L8" s="496">
        <f t="shared" ref="L8" si="6">L9+L10</f>
        <v>3756754.58</v>
      </c>
      <c r="M8" s="496">
        <f t="shared" ref="M8" si="7">M9+M10</f>
        <v>4943102.9000000004</v>
      </c>
      <c r="N8" s="496">
        <f t="shared" ref="N8" si="8">N9+N10</f>
        <v>4943162.9000000004</v>
      </c>
      <c r="O8" s="496">
        <f t="shared" ref="O8" si="9">O9+O10</f>
        <v>4943162.9000000004</v>
      </c>
      <c r="P8" s="496">
        <f t="shared" ref="P8" si="10">P9+P10</f>
        <v>6011434.4500000002</v>
      </c>
      <c r="Q8" s="496">
        <f t="shared" ref="Q8" si="11">Q9+Q10</f>
        <v>6011434.4500000002</v>
      </c>
      <c r="R8" s="496">
        <f t="shared" ref="R8" si="12">R9+R10</f>
        <v>6011434.4500000002</v>
      </c>
      <c r="S8" s="496">
        <f t="shared" ref="S8" si="13">S9+S10</f>
        <v>6123294.5700000003</v>
      </c>
      <c r="T8" s="496">
        <f t="shared" ref="T8" si="14">T9+T10</f>
        <v>6123294.5700000003</v>
      </c>
      <c r="U8" s="496">
        <f t="shared" ref="U8" si="15">U9+U10</f>
        <v>6123294.5700000003</v>
      </c>
      <c r="V8" s="561">
        <f>U8/S8*100</f>
        <v>100</v>
      </c>
    </row>
    <row r="9" spans="1:29" s="497" customFormat="1" ht="22.5" customHeight="1" x14ac:dyDescent="0.25">
      <c r="A9" s="544"/>
      <c r="B9" s="505" t="s">
        <v>13</v>
      </c>
      <c r="C9" s="528">
        <f>G9+J9+M9+P9+S9</f>
        <v>28832847.899999999</v>
      </c>
      <c r="D9" s="528">
        <f t="shared" ref="D9:E9" si="16">H9+K9+N9+Q9+T9</f>
        <v>28832847.899999999</v>
      </c>
      <c r="E9" s="528">
        <f t="shared" si="16"/>
        <v>26576620.48</v>
      </c>
      <c r="F9" s="562">
        <f t="shared" si="1"/>
        <v>92.174802059702202</v>
      </c>
      <c r="G9" s="528">
        <v>5990000</v>
      </c>
      <c r="H9" s="528">
        <v>5990000</v>
      </c>
      <c r="I9" s="528">
        <v>5990000</v>
      </c>
      <c r="J9" s="528">
        <v>5927998</v>
      </c>
      <c r="K9" s="528">
        <v>5927998</v>
      </c>
      <c r="L9" s="528">
        <v>3671770.58</v>
      </c>
      <c r="M9" s="528">
        <v>4897002.9000000004</v>
      </c>
      <c r="N9" s="528">
        <v>4897002.9000000004</v>
      </c>
      <c r="O9" s="528">
        <v>4897002.9000000004</v>
      </c>
      <c r="P9" s="528">
        <v>5950601</v>
      </c>
      <c r="Q9" s="528">
        <v>5950601</v>
      </c>
      <c r="R9" s="528">
        <v>5950601</v>
      </c>
      <c r="S9" s="528">
        <v>6067246</v>
      </c>
      <c r="T9" s="528">
        <v>6067246</v>
      </c>
      <c r="U9" s="528">
        <v>6067246</v>
      </c>
      <c r="V9" s="562">
        <f>U9/S9*100</f>
        <v>100</v>
      </c>
      <c r="W9" s="593"/>
      <c r="X9" s="593"/>
      <c r="Y9" s="593"/>
      <c r="Z9" s="593"/>
      <c r="AA9" s="593"/>
      <c r="AB9" s="593"/>
      <c r="AC9" s="593"/>
    </row>
    <row r="10" spans="1:29" s="497" customFormat="1" ht="22.5" customHeight="1" x14ac:dyDescent="0.25">
      <c r="A10" s="544"/>
      <c r="B10" s="505" t="s">
        <v>582</v>
      </c>
      <c r="C10" s="528">
        <f>G10+J10+M10+P10+S10</f>
        <v>247966.02000000002</v>
      </c>
      <c r="D10" s="528">
        <f t="shared" ref="D10:E12" si="17">H10+K10+N10+Q10+T10</f>
        <v>990078.22999999986</v>
      </c>
      <c r="E10" s="528">
        <f t="shared" si="17"/>
        <v>990078.22999999986</v>
      </c>
      <c r="F10" s="562">
        <f t="shared" ref="F10:F12" si="18">E10/C10*100</f>
        <v>399.2798005146027</v>
      </c>
      <c r="G10" s="528">
        <v>0</v>
      </c>
      <c r="H10" s="528">
        <v>742052.21</v>
      </c>
      <c r="I10" s="528">
        <v>742052.21</v>
      </c>
      <c r="J10" s="528">
        <v>84984</v>
      </c>
      <c r="K10" s="528">
        <v>84984</v>
      </c>
      <c r="L10" s="528">
        <v>84984</v>
      </c>
      <c r="M10" s="528">
        <v>46100</v>
      </c>
      <c r="N10" s="528">
        <v>46160</v>
      </c>
      <c r="O10" s="528">
        <v>46160</v>
      </c>
      <c r="P10" s="528">
        <v>60833.45</v>
      </c>
      <c r="Q10" s="528">
        <v>60833.45</v>
      </c>
      <c r="R10" s="528">
        <v>60833.45</v>
      </c>
      <c r="S10" s="528">
        <v>56048.57</v>
      </c>
      <c r="T10" s="528">
        <v>56048.57</v>
      </c>
      <c r="U10" s="528">
        <v>56048.57</v>
      </c>
      <c r="V10" s="562">
        <f>U10/S10*100</f>
        <v>100</v>
      </c>
      <c r="W10" s="593"/>
      <c r="X10" s="593"/>
      <c r="Y10" s="593"/>
      <c r="Z10" s="593"/>
      <c r="AA10" s="593"/>
      <c r="AB10" s="593"/>
      <c r="AC10" s="593"/>
    </row>
    <row r="11" spans="1:29" ht="41.25" customHeight="1" x14ac:dyDescent="0.25">
      <c r="A11" s="625"/>
      <c r="B11" s="434" t="s">
        <v>763</v>
      </c>
      <c r="C11" s="496">
        <f>G11+J11+M11+P11+S11</f>
        <v>215400000</v>
      </c>
      <c r="D11" s="496">
        <f t="shared" si="17"/>
        <v>182045006.55000001</v>
      </c>
      <c r="E11" s="496">
        <f t="shared" si="17"/>
        <v>182045006.55000001</v>
      </c>
      <c r="F11" s="561">
        <f t="shared" si="18"/>
        <v>84.514859122562683</v>
      </c>
      <c r="G11" s="496">
        <v>0</v>
      </c>
      <c r="H11" s="496">
        <v>0</v>
      </c>
      <c r="I11" s="496">
        <v>0</v>
      </c>
      <c r="J11" s="496">
        <v>0</v>
      </c>
      <c r="K11" s="496">
        <v>0</v>
      </c>
      <c r="L11" s="496">
        <v>0</v>
      </c>
      <c r="M11" s="496">
        <v>58100000</v>
      </c>
      <c r="N11" s="496">
        <v>62327840</v>
      </c>
      <c r="O11" s="496">
        <v>62327840</v>
      </c>
      <c r="P11" s="496">
        <v>84400000</v>
      </c>
      <c r="Q11" s="496">
        <v>50645166.549999997</v>
      </c>
      <c r="R11" s="496">
        <v>50645166.549999997</v>
      </c>
      <c r="S11" s="496">
        <v>72900000</v>
      </c>
      <c r="T11" s="496">
        <v>69072000</v>
      </c>
      <c r="U11" s="496">
        <v>69072000</v>
      </c>
      <c r="V11" s="561">
        <f>U11/S11*100</f>
        <v>94.748971193415642</v>
      </c>
    </row>
    <row r="12" spans="1:29" ht="48" customHeight="1" x14ac:dyDescent="0.25">
      <c r="A12" s="625"/>
      <c r="B12" s="434" t="s">
        <v>764</v>
      </c>
      <c r="C12" s="496">
        <f>G12+J12+M12+P12+S12</f>
        <v>11219611</v>
      </c>
      <c r="D12" s="496">
        <f t="shared" si="17"/>
        <v>8407429.9900000002</v>
      </c>
      <c r="E12" s="496">
        <f t="shared" si="17"/>
        <v>8407429.9900000002</v>
      </c>
      <c r="F12" s="561">
        <f t="shared" si="18"/>
        <v>74.935129123460698</v>
      </c>
      <c r="G12" s="496">
        <v>258000</v>
      </c>
      <c r="H12" s="496">
        <v>8407429.9900000002</v>
      </c>
      <c r="I12" s="496">
        <v>8407429.9900000002</v>
      </c>
      <c r="J12" s="496">
        <v>10961611</v>
      </c>
      <c r="K12" s="496">
        <v>0</v>
      </c>
      <c r="L12" s="496">
        <v>0</v>
      </c>
      <c r="M12" s="496">
        <v>0</v>
      </c>
      <c r="N12" s="496">
        <v>0</v>
      </c>
      <c r="O12" s="496">
        <v>0</v>
      </c>
      <c r="P12" s="496">
        <v>0</v>
      </c>
      <c r="Q12" s="496">
        <v>0</v>
      </c>
      <c r="R12" s="496">
        <v>0</v>
      </c>
      <c r="S12" s="496">
        <v>0</v>
      </c>
      <c r="T12" s="496">
        <v>0</v>
      </c>
      <c r="U12" s="496">
        <v>0</v>
      </c>
      <c r="V12" s="496">
        <v>0</v>
      </c>
    </row>
    <row r="13" spans="1:29" ht="18" customHeight="1" x14ac:dyDescent="0.25">
      <c r="A13" s="631"/>
      <c r="B13" s="434" t="s">
        <v>155</v>
      </c>
      <c r="C13" s="496"/>
      <c r="D13" s="496"/>
      <c r="E13" s="496"/>
      <c r="F13" s="561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</row>
    <row r="14" spans="1:29" ht="105" x14ac:dyDescent="0.25">
      <c r="A14" s="616"/>
      <c r="B14" s="434" t="s">
        <v>784</v>
      </c>
      <c r="C14" s="496">
        <f>C15</f>
        <v>169602.74</v>
      </c>
      <c r="D14" s="496">
        <f t="shared" ref="D14:E14" si="19">D15</f>
        <v>169602.74</v>
      </c>
      <c r="E14" s="496">
        <f t="shared" si="19"/>
        <v>153313.35</v>
      </c>
      <c r="F14" s="562">
        <f t="shared" ref="F14:F15" si="20">E14/C14*100</f>
        <v>90.395562005661006</v>
      </c>
      <c r="G14" s="496">
        <f>G15</f>
        <v>0</v>
      </c>
      <c r="H14" s="496">
        <f>H15</f>
        <v>0</v>
      </c>
      <c r="I14" s="496">
        <f t="shared" ref="I14:U14" si="21">I15</f>
        <v>0</v>
      </c>
      <c r="J14" s="496">
        <f t="shared" si="21"/>
        <v>85093</v>
      </c>
      <c r="K14" s="496">
        <f t="shared" si="21"/>
        <v>85093</v>
      </c>
      <c r="L14" s="496">
        <f t="shared" si="21"/>
        <v>68803.61</v>
      </c>
      <c r="M14" s="496">
        <f t="shared" si="21"/>
        <v>13509.74</v>
      </c>
      <c r="N14" s="496">
        <f t="shared" si="21"/>
        <v>13509.74</v>
      </c>
      <c r="O14" s="496">
        <f t="shared" si="21"/>
        <v>13509.74</v>
      </c>
      <c r="P14" s="496">
        <f t="shared" si="21"/>
        <v>55000</v>
      </c>
      <c r="Q14" s="496">
        <f t="shared" si="21"/>
        <v>55000</v>
      </c>
      <c r="R14" s="496">
        <f t="shared" si="21"/>
        <v>55000</v>
      </c>
      <c r="S14" s="496">
        <f t="shared" si="21"/>
        <v>16000</v>
      </c>
      <c r="T14" s="496">
        <f t="shared" si="21"/>
        <v>16000</v>
      </c>
      <c r="U14" s="496">
        <f t="shared" si="21"/>
        <v>16000</v>
      </c>
      <c r="V14" s="561">
        <f t="shared" ref="V14:V26" si="22">U14/S14*100</f>
        <v>100</v>
      </c>
    </row>
    <row r="15" spans="1:29" x14ac:dyDescent="0.25">
      <c r="A15" s="616"/>
      <c r="B15" s="505" t="s">
        <v>13</v>
      </c>
      <c r="C15" s="528">
        <f>J15+M15+P15+S15</f>
        <v>169602.74</v>
      </c>
      <c r="D15" s="528">
        <f>K15+N15+Q15+T15</f>
        <v>169602.74</v>
      </c>
      <c r="E15" s="528">
        <f>L15+O15+R15+U15</f>
        <v>153313.35</v>
      </c>
      <c r="F15" s="562">
        <f t="shared" si="20"/>
        <v>90.395562005661006</v>
      </c>
      <c r="G15" s="528">
        <v>0</v>
      </c>
      <c r="H15" s="528">
        <v>0</v>
      </c>
      <c r="I15" s="528">
        <v>0</v>
      </c>
      <c r="J15" s="528">
        <f>'2017'!E14</f>
        <v>85093</v>
      </c>
      <c r="K15" s="528">
        <v>85093</v>
      </c>
      <c r="L15" s="528">
        <f>'2017'!F14</f>
        <v>68803.61</v>
      </c>
      <c r="M15" s="528">
        <f>'2018'!E14</f>
        <v>13509.74</v>
      </c>
      <c r="N15" s="528">
        <f>'2018'!F14</f>
        <v>13509.74</v>
      </c>
      <c r="O15" s="528">
        <f>'[1]2018'!$F$14</f>
        <v>13509.74</v>
      </c>
      <c r="P15" s="528">
        <f>'2019(1)'!C12</f>
        <v>55000</v>
      </c>
      <c r="Q15" s="528">
        <f>'2019(1)'!D12</f>
        <v>55000</v>
      </c>
      <c r="R15" s="528">
        <f>'[1]2019'!$F$15</f>
        <v>55000</v>
      </c>
      <c r="S15" s="528">
        <v>16000</v>
      </c>
      <c r="T15" s="528">
        <v>16000</v>
      </c>
      <c r="U15" s="528">
        <v>16000</v>
      </c>
      <c r="V15" s="562">
        <f t="shared" si="22"/>
        <v>100</v>
      </c>
    </row>
    <row r="16" spans="1:29" ht="168" customHeight="1" x14ac:dyDescent="0.25">
      <c r="A16" s="616"/>
      <c r="B16" s="434" t="s">
        <v>783</v>
      </c>
      <c r="C16" s="496">
        <f>C17+C18</f>
        <v>915060.02</v>
      </c>
      <c r="D16" s="496">
        <f t="shared" ref="D16:E16" si="23">D17+D18</f>
        <v>915120.02</v>
      </c>
      <c r="E16" s="496">
        <f t="shared" si="23"/>
        <v>915120.02</v>
      </c>
      <c r="F16" s="562">
        <f t="shared" ref="F16:F17" si="24">E16/C16*100</f>
        <v>100.00655694694211</v>
      </c>
      <c r="G16" s="496">
        <f>G17+G18</f>
        <v>0</v>
      </c>
      <c r="H16" s="496">
        <f t="shared" ref="H16:U16" si="25">H17+H18</f>
        <v>0</v>
      </c>
      <c r="I16" s="496">
        <f t="shared" si="25"/>
        <v>0</v>
      </c>
      <c r="J16" s="496">
        <f t="shared" si="25"/>
        <v>242584</v>
      </c>
      <c r="K16" s="496">
        <f t="shared" si="25"/>
        <v>242584</v>
      </c>
      <c r="L16" s="496">
        <f t="shared" si="25"/>
        <v>242584</v>
      </c>
      <c r="M16" s="496">
        <f t="shared" si="25"/>
        <v>138414</v>
      </c>
      <c r="N16" s="496">
        <f t="shared" si="25"/>
        <v>138474</v>
      </c>
      <c r="O16" s="496">
        <f t="shared" si="25"/>
        <v>138474</v>
      </c>
      <c r="P16" s="496">
        <f t="shared" si="25"/>
        <v>200013.45</v>
      </c>
      <c r="Q16" s="496">
        <f t="shared" si="25"/>
        <v>200013.45</v>
      </c>
      <c r="R16" s="496">
        <f t="shared" si="25"/>
        <v>200013.45</v>
      </c>
      <c r="S16" s="496">
        <f t="shared" si="25"/>
        <v>334048.57</v>
      </c>
      <c r="T16" s="496">
        <f t="shared" si="25"/>
        <v>334048.57</v>
      </c>
      <c r="U16" s="496">
        <f t="shared" si="25"/>
        <v>334048.57</v>
      </c>
      <c r="V16" s="561">
        <f t="shared" si="22"/>
        <v>100</v>
      </c>
    </row>
    <row r="17" spans="1:22" x14ac:dyDescent="0.25">
      <c r="A17" s="616"/>
      <c r="B17" s="505" t="s">
        <v>13</v>
      </c>
      <c r="C17" s="528">
        <f>G17+J17+M17+P17+S17</f>
        <v>528094</v>
      </c>
      <c r="D17" s="528">
        <f>H17+K17+N17+Q17+T17</f>
        <v>528094</v>
      </c>
      <c r="E17" s="528">
        <f>L17+O17+R17+U17</f>
        <v>528094</v>
      </c>
      <c r="F17" s="562">
        <f t="shared" si="24"/>
        <v>100</v>
      </c>
      <c r="G17" s="528">
        <v>0</v>
      </c>
      <c r="H17" s="528">
        <v>0</v>
      </c>
      <c r="I17" s="528">
        <v>0</v>
      </c>
      <c r="J17" s="528">
        <v>157600</v>
      </c>
      <c r="K17" s="528">
        <v>157600</v>
      </c>
      <c r="L17" s="528">
        <v>157600</v>
      </c>
      <c r="M17" s="528">
        <v>92314</v>
      </c>
      <c r="N17" s="528">
        <v>92314</v>
      </c>
      <c r="O17" s="528">
        <v>92314</v>
      </c>
      <c r="P17" s="528">
        <v>139180</v>
      </c>
      <c r="Q17" s="528">
        <v>139180</v>
      </c>
      <c r="R17" s="528">
        <v>139180</v>
      </c>
      <c r="S17" s="528">
        <v>139000</v>
      </c>
      <c r="T17" s="528">
        <v>139000</v>
      </c>
      <c r="U17" s="528">
        <v>139000</v>
      </c>
      <c r="V17" s="562">
        <f t="shared" si="22"/>
        <v>100</v>
      </c>
    </row>
    <row r="18" spans="1:22" x14ac:dyDescent="0.25">
      <c r="A18" s="616"/>
      <c r="B18" s="566" t="s">
        <v>582</v>
      </c>
      <c r="C18" s="528">
        <f>G18+J18+M18+P18+S18</f>
        <v>386966.02</v>
      </c>
      <c r="D18" s="528">
        <f>H18+K18+N18+Q18+T18</f>
        <v>387026.02</v>
      </c>
      <c r="E18" s="528">
        <f>L18+O18+R18+U18</f>
        <v>387026.02</v>
      </c>
      <c r="F18" s="562">
        <f t="shared" ref="F18" si="26">E18/C18*100</f>
        <v>100.01550523738491</v>
      </c>
      <c r="G18" s="528">
        <v>0</v>
      </c>
      <c r="H18" s="528">
        <v>0</v>
      </c>
      <c r="I18" s="528">
        <v>0</v>
      </c>
      <c r="J18" s="528">
        <f>'2017'!E17</f>
        <v>84984</v>
      </c>
      <c r="K18" s="528">
        <f>'2017'!F17</f>
        <v>84984</v>
      </c>
      <c r="L18" s="528">
        <f>'[1]2017'!$F$17</f>
        <v>84984</v>
      </c>
      <c r="M18" s="528">
        <f>'2018'!E17</f>
        <v>46100</v>
      </c>
      <c r="N18" s="528">
        <f>'2018'!F17</f>
        <v>46160</v>
      </c>
      <c r="O18" s="528">
        <f>'[1]2018'!$F$17</f>
        <v>46160</v>
      </c>
      <c r="P18" s="528">
        <f>'2019(1)'!C15</f>
        <v>60833.45</v>
      </c>
      <c r="Q18" s="528">
        <f>'2019(1)'!D15</f>
        <v>60833.45</v>
      </c>
      <c r="R18" s="528">
        <f>'[1]2019'!$F$18</f>
        <v>60833.45</v>
      </c>
      <c r="S18" s="528">
        <f>'[1]2020'!$E$17</f>
        <v>195048.57</v>
      </c>
      <c r="T18" s="528">
        <f>'[1]2020'!$E$17</f>
        <v>195048.57</v>
      </c>
      <c r="U18" s="528">
        <f>'[1]2020'!$F$17</f>
        <v>195048.57</v>
      </c>
      <c r="V18" s="562">
        <f t="shared" si="22"/>
        <v>100</v>
      </c>
    </row>
    <row r="19" spans="1:22" ht="167.25" customHeight="1" x14ac:dyDescent="0.25">
      <c r="A19" s="616">
        <v>2</v>
      </c>
      <c r="B19" s="434" t="s">
        <v>765</v>
      </c>
      <c r="C19" s="496">
        <f>C20+C21</f>
        <v>2972310</v>
      </c>
      <c r="D19" s="496">
        <f t="shared" ref="D19:G19" si="27">D20+D21</f>
        <v>2972310</v>
      </c>
      <c r="E19" s="496">
        <f t="shared" si="27"/>
        <v>2871119.27</v>
      </c>
      <c r="F19" s="561">
        <f t="shared" ref="F19:F25" si="28">E19/C19*100</f>
        <v>96.595552617324572</v>
      </c>
      <c r="G19" s="496">
        <f t="shared" si="27"/>
        <v>860000</v>
      </c>
      <c r="H19" s="496">
        <f t="shared" ref="H19" si="29">H20+H21</f>
        <v>860000</v>
      </c>
      <c r="I19" s="496">
        <f t="shared" ref="I19" si="30">I20+I21</f>
        <v>860000</v>
      </c>
      <c r="J19" s="496">
        <f t="shared" ref="J19" si="31">J20+J21</f>
        <v>341130</v>
      </c>
      <c r="K19" s="496">
        <f t="shared" ref="K19" si="32">K20+K21</f>
        <v>341130</v>
      </c>
      <c r="L19" s="496">
        <f t="shared" ref="L19" si="33">L20+L21</f>
        <v>239939.27</v>
      </c>
      <c r="M19" s="496">
        <f t="shared" ref="M19" si="34">M20+M21</f>
        <v>280500</v>
      </c>
      <c r="N19" s="496">
        <f t="shared" ref="N19" si="35">N20+N21</f>
        <v>280500</v>
      </c>
      <c r="O19" s="496">
        <f t="shared" ref="O19" si="36">O20+O21</f>
        <v>280500</v>
      </c>
      <c r="P19" s="496">
        <f t="shared" ref="P19" si="37">P20+P21</f>
        <v>775680</v>
      </c>
      <c r="Q19" s="496">
        <f t="shared" ref="Q19" si="38">Q20+Q21</f>
        <v>775680</v>
      </c>
      <c r="R19" s="496">
        <f t="shared" ref="R19" si="39">R20+R21</f>
        <v>775680</v>
      </c>
      <c r="S19" s="496">
        <f t="shared" ref="S19" si="40">S20+S21</f>
        <v>715000</v>
      </c>
      <c r="T19" s="496">
        <f t="shared" ref="T19" si="41">T20+T21</f>
        <v>715000</v>
      </c>
      <c r="U19" s="496">
        <f t="shared" ref="U19" si="42">U20+U21</f>
        <v>715000</v>
      </c>
      <c r="V19" s="561">
        <f t="shared" si="22"/>
        <v>100</v>
      </c>
    </row>
    <row r="20" spans="1:22" x14ac:dyDescent="0.25">
      <c r="A20" s="625"/>
      <c r="B20" s="505" t="s">
        <v>13</v>
      </c>
      <c r="C20" s="528">
        <f t="shared" ref="C20:E24" si="43">G20+J20+M20+P20+S20</f>
        <v>2931810</v>
      </c>
      <c r="D20" s="528">
        <f t="shared" si="43"/>
        <v>2931810</v>
      </c>
      <c r="E20" s="528">
        <f t="shared" si="43"/>
        <v>2830619.27</v>
      </c>
      <c r="F20" s="562">
        <f t="shared" si="28"/>
        <v>96.548523608282949</v>
      </c>
      <c r="G20" s="528">
        <v>860000</v>
      </c>
      <c r="H20" s="528">
        <v>860000</v>
      </c>
      <c r="I20" s="528">
        <v>860000</v>
      </c>
      <c r="J20" s="528">
        <v>341130</v>
      </c>
      <c r="K20" s="528">
        <v>341130</v>
      </c>
      <c r="L20" s="528">
        <v>239939.27</v>
      </c>
      <c r="M20" s="528">
        <v>240000</v>
      </c>
      <c r="N20" s="528">
        <v>240000</v>
      </c>
      <c r="O20" s="528">
        <v>240000</v>
      </c>
      <c r="P20" s="528">
        <v>775680</v>
      </c>
      <c r="Q20" s="528">
        <v>775680</v>
      </c>
      <c r="R20" s="528">
        <v>775680</v>
      </c>
      <c r="S20" s="528">
        <v>715000</v>
      </c>
      <c r="T20" s="528">
        <v>715000</v>
      </c>
      <c r="U20" s="528">
        <v>715000</v>
      </c>
      <c r="V20" s="562">
        <f t="shared" si="22"/>
        <v>100</v>
      </c>
    </row>
    <row r="21" spans="1:22" x14ac:dyDescent="0.25">
      <c r="A21" s="631"/>
      <c r="B21" s="505" t="s">
        <v>766</v>
      </c>
      <c r="C21" s="528">
        <f t="shared" si="43"/>
        <v>40500</v>
      </c>
      <c r="D21" s="528">
        <f t="shared" si="43"/>
        <v>40500</v>
      </c>
      <c r="E21" s="528">
        <f t="shared" si="43"/>
        <v>40500</v>
      </c>
      <c r="F21" s="562">
        <f t="shared" si="28"/>
        <v>100</v>
      </c>
      <c r="G21" s="528">
        <v>0</v>
      </c>
      <c r="H21" s="528">
        <v>0</v>
      </c>
      <c r="I21" s="528">
        <v>0</v>
      </c>
      <c r="J21" s="528">
        <v>0</v>
      </c>
      <c r="K21" s="528">
        <v>0</v>
      </c>
      <c r="L21" s="528">
        <v>0</v>
      </c>
      <c r="M21" s="528">
        <v>40500</v>
      </c>
      <c r="N21" s="528">
        <v>40500</v>
      </c>
      <c r="O21" s="528">
        <v>40500</v>
      </c>
      <c r="P21" s="528">
        <v>0</v>
      </c>
      <c r="Q21" s="528">
        <v>0</v>
      </c>
      <c r="R21" s="528">
        <v>0</v>
      </c>
      <c r="S21" s="528">
        <v>0</v>
      </c>
      <c r="T21" s="528">
        <v>0</v>
      </c>
      <c r="U21" s="528">
        <v>0</v>
      </c>
      <c r="V21" s="528">
        <v>0</v>
      </c>
    </row>
    <row r="22" spans="1:22" x14ac:dyDescent="0.25">
      <c r="A22" s="631"/>
      <c r="B22" s="434" t="s">
        <v>609</v>
      </c>
      <c r="C22" s="496">
        <f>C23+C24</f>
        <v>1441900</v>
      </c>
      <c r="D22" s="496">
        <f t="shared" ref="D22:G22" si="44">D23+D24</f>
        <v>1347128.98</v>
      </c>
      <c r="E22" s="496">
        <f t="shared" si="44"/>
        <v>1237128.98</v>
      </c>
      <c r="F22" s="561">
        <f t="shared" si="28"/>
        <v>85.798528330674799</v>
      </c>
      <c r="G22" s="496">
        <f t="shared" si="44"/>
        <v>408100</v>
      </c>
      <c r="H22" s="496">
        <f t="shared" ref="H22" si="45">H23+H24</f>
        <v>184955.8</v>
      </c>
      <c r="I22" s="496">
        <f t="shared" ref="I22" si="46">I23+I24</f>
        <v>74955.8</v>
      </c>
      <c r="J22" s="496">
        <f t="shared" ref="J22" si="47">J23+J24</f>
        <v>50000</v>
      </c>
      <c r="K22" s="496">
        <f t="shared" ref="K22" si="48">K23+K24</f>
        <v>61048.2</v>
      </c>
      <c r="L22" s="496">
        <f t="shared" ref="L22" si="49">L23+L24</f>
        <v>61048.2</v>
      </c>
      <c r="M22" s="496">
        <f t="shared" ref="M22" si="50">M23+M24</f>
        <v>185000</v>
      </c>
      <c r="N22" s="496">
        <f t="shared" ref="N22" si="51">N23+N24</f>
        <v>210513.98</v>
      </c>
      <c r="O22" s="496">
        <f t="shared" ref="O22" si="52">O23+O24</f>
        <v>210513.98</v>
      </c>
      <c r="P22" s="496">
        <f t="shared" ref="P22" si="53">P23+P24</f>
        <v>446000</v>
      </c>
      <c r="Q22" s="496">
        <f t="shared" ref="Q22" si="54">Q23+Q24</f>
        <v>508000</v>
      </c>
      <c r="R22" s="496">
        <f t="shared" ref="R22" si="55">R23+R24</f>
        <v>508000</v>
      </c>
      <c r="S22" s="496">
        <f t="shared" ref="S22" si="56">S23+S24</f>
        <v>352800</v>
      </c>
      <c r="T22" s="496">
        <f t="shared" ref="T22" si="57">T23+T24</f>
        <v>382611</v>
      </c>
      <c r="U22" s="496">
        <f t="shared" ref="U22" si="58">U23+U24</f>
        <v>382611</v>
      </c>
      <c r="V22" s="561">
        <f t="shared" si="22"/>
        <v>108.44982993197279</v>
      </c>
    </row>
    <row r="23" spans="1:22" x14ac:dyDescent="0.25">
      <c r="A23" s="625"/>
      <c r="B23" s="505" t="s">
        <v>13</v>
      </c>
      <c r="C23" s="528">
        <f t="shared" si="43"/>
        <v>798800</v>
      </c>
      <c r="D23" s="528">
        <f t="shared" si="43"/>
        <v>798800</v>
      </c>
      <c r="E23" s="528">
        <f t="shared" si="43"/>
        <v>688800</v>
      </c>
      <c r="F23" s="562">
        <f t="shared" si="28"/>
        <v>86.229344016024029</v>
      </c>
      <c r="G23" s="528">
        <v>110000</v>
      </c>
      <c r="H23" s="528">
        <v>110000</v>
      </c>
      <c r="I23" s="528">
        <v>0</v>
      </c>
      <c r="J23" s="528">
        <v>0</v>
      </c>
      <c r="K23" s="528">
        <v>0</v>
      </c>
      <c r="L23" s="528">
        <v>0</v>
      </c>
      <c r="M23" s="528">
        <v>0</v>
      </c>
      <c r="N23" s="528">
        <v>0</v>
      </c>
      <c r="O23" s="528">
        <v>0</v>
      </c>
      <c r="P23" s="528">
        <v>336000</v>
      </c>
      <c r="Q23" s="528">
        <v>336000</v>
      </c>
      <c r="R23" s="528">
        <v>336000</v>
      </c>
      <c r="S23" s="528">
        <v>352800</v>
      </c>
      <c r="T23" s="528">
        <v>352800</v>
      </c>
      <c r="U23" s="528">
        <v>352800</v>
      </c>
      <c r="V23" s="562">
        <f t="shared" si="22"/>
        <v>100</v>
      </c>
    </row>
    <row r="24" spans="1:22" x14ac:dyDescent="0.25">
      <c r="A24" s="631"/>
      <c r="B24" s="505" t="s">
        <v>766</v>
      </c>
      <c r="C24" s="528">
        <f t="shared" si="43"/>
        <v>643100</v>
      </c>
      <c r="D24" s="528">
        <f t="shared" si="43"/>
        <v>548328.98</v>
      </c>
      <c r="E24" s="528">
        <f t="shared" si="43"/>
        <v>548328.98</v>
      </c>
      <c r="F24" s="562">
        <f t="shared" si="28"/>
        <v>85.263408490125954</v>
      </c>
      <c r="G24" s="528">
        <v>298100</v>
      </c>
      <c r="H24" s="528">
        <v>74955.8</v>
      </c>
      <c r="I24" s="528">
        <v>74955.8</v>
      </c>
      <c r="J24" s="528">
        <v>50000</v>
      </c>
      <c r="K24" s="528">
        <v>61048.2</v>
      </c>
      <c r="L24" s="528">
        <v>61048.2</v>
      </c>
      <c r="M24" s="528">
        <v>185000</v>
      </c>
      <c r="N24" s="528">
        <v>210513.98</v>
      </c>
      <c r="O24" s="528">
        <v>210513.98</v>
      </c>
      <c r="P24" s="528">
        <v>110000</v>
      </c>
      <c r="Q24" s="528">
        <v>172000</v>
      </c>
      <c r="R24" s="528">
        <v>172000</v>
      </c>
      <c r="S24" s="528"/>
      <c r="T24" s="528">
        <v>29811</v>
      </c>
      <c r="U24" s="528">
        <v>29811</v>
      </c>
      <c r="V24" s="562"/>
    </row>
    <row r="25" spans="1:22" ht="30" x14ac:dyDescent="0.25">
      <c r="A25" s="631"/>
      <c r="B25" s="434" t="s">
        <v>767</v>
      </c>
      <c r="C25" s="496">
        <f t="shared" ref="C25" si="59">G25+J25+M25+P25+S25</f>
        <v>260000</v>
      </c>
      <c r="D25" s="496">
        <f t="shared" ref="D25" si="60">H25+K25+N25+Q25+T25</f>
        <v>288159.59999999998</v>
      </c>
      <c r="E25" s="496">
        <f t="shared" ref="E25" si="61">I25+L25+O25+R25+U25</f>
        <v>288159.59999999998</v>
      </c>
      <c r="F25" s="561">
        <f t="shared" si="28"/>
        <v>110.83061538461538</v>
      </c>
      <c r="G25" s="496">
        <v>200000</v>
      </c>
      <c r="H25" s="496">
        <v>80136.600000000006</v>
      </c>
      <c r="I25" s="496">
        <v>80136.600000000006</v>
      </c>
      <c r="J25" s="496">
        <v>5000</v>
      </c>
      <c r="K25" s="496">
        <v>0</v>
      </c>
      <c r="L25" s="496">
        <v>0</v>
      </c>
      <c r="M25" s="496">
        <v>10000</v>
      </c>
      <c r="N25" s="496">
        <v>30390</v>
      </c>
      <c r="O25" s="496">
        <v>30390</v>
      </c>
      <c r="P25" s="496">
        <v>20000</v>
      </c>
      <c r="Q25" s="496">
        <v>53062</v>
      </c>
      <c r="R25" s="496">
        <v>53062</v>
      </c>
      <c r="S25" s="496">
        <v>25000</v>
      </c>
      <c r="T25" s="496">
        <v>124571</v>
      </c>
      <c r="U25" s="496">
        <v>124571</v>
      </c>
      <c r="V25" s="561">
        <f t="shared" si="22"/>
        <v>498.28400000000005</v>
      </c>
    </row>
    <row r="26" spans="1:22" ht="45" x14ac:dyDescent="0.25">
      <c r="A26" s="631"/>
      <c r="B26" s="434" t="s">
        <v>764</v>
      </c>
      <c r="C26" s="496">
        <f t="shared" ref="C26" si="62">G26+J26+M26+P26+S26</f>
        <v>6079000</v>
      </c>
      <c r="D26" s="496">
        <f t="shared" ref="D26" si="63">H26+K26+N26+Q26+T26</f>
        <v>5353677.9700000007</v>
      </c>
      <c r="E26" s="496">
        <f t="shared" ref="E26" si="64">I26+L26+O26+R26+U26</f>
        <v>5353677.9700000007</v>
      </c>
      <c r="F26" s="561">
        <f t="shared" ref="F26" si="65">E26/C26*100</f>
        <v>88.068398914295116</v>
      </c>
      <c r="G26" s="496">
        <v>0</v>
      </c>
      <c r="H26" s="496">
        <v>0</v>
      </c>
      <c r="I26" s="496">
        <v>0</v>
      </c>
      <c r="J26" s="496">
        <v>3100000</v>
      </c>
      <c r="K26" s="496">
        <v>830648.58</v>
      </c>
      <c r="L26" s="496">
        <v>830648.58</v>
      </c>
      <c r="M26" s="496">
        <v>900000</v>
      </c>
      <c r="N26" s="496">
        <v>760512.69</v>
      </c>
      <c r="O26" s="496">
        <v>760512.69</v>
      </c>
      <c r="P26" s="496">
        <v>990000</v>
      </c>
      <c r="Q26" s="496">
        <v>2143740.7000000002</v>
      </c>
      <c r="R26" s="496">
        <v>2143740.7000000002</v>
      </c>
      <c r="S26" s="496">
        <v>1089000</v>
      </c>
      <c r="T26" s="496">
        <v>1618776</v>
      </c>
      <c r="U26" s="496">
        <v>1618776</v>
      </c>
      <c r="V26" s="561">
        <f t="shared" si="22"/>
        <v>148.64793388429752</v>
      </c>
    </row>
    <row r="27" spans="1:22" x14ac:dyDescent="0.25">
      <c r="A27" s="616"/>
      <c r="B27" s="565" t="s">
        <v>155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  <c r="P27" s="627"/>
      <c r="Q27" s="627"/>
      <c r="R27" s="627"/>
      <c r="S27" s="627"/>
      <c r="T27" s="627"/>
      <c r="U27" s="627"/>
      <c r="V27" s="562"/>
    </row>
    <row r="28" spans="1:22" ht="126" customHeight="1" x14ac:dyDescent="0.25">
      <c r="A28" s="616"/>
      <c r="B28" s="434" t="s">
        <v>782</v>
      </c>
      <c r="C28" s="496">
        <f>C29+C30</f>
        <v>130500</v>
      </c>
      <c r="D28" s="496">
        <f t="shared" ref="D28:E28" si="66">D29+D30</f>
        <v>130500</v>
      </c>
      <c r="E28" s="496">
        <f t="shared" si="66"/>
        <v>130500</v>
      </c>
      <c r="F28" s="561">
        <f t="shared" ref="F28:F29" si="67">E28/C28*100</f>
        <v>100</v>
      </c>
      <c r="G28" s="496">
        <f>G29+G30</f>
        <v>0</v>
      </c>
      <c r="H28" s="496">
        <f>H29+H30</f>
        <v>0</v>
      </c>
      <c r="I28" s="496">
        <f t="shared" ref="I28:U28" si="68">I29+I30</f>
        <v>0</v>
      </c>
      <c r="J28" s="496">
        <f t="shared" si="68"/>
        <v>0</v>
      </c>
      <c r="K28" s="496">
        <f t="shared" si="68"/>
        <v>0</v>
      </c>
      <c r="L28" s="496">
        <f t="shared" si="68"/>
        <v>0</v>
      </c>
      <c r="M28" s="496">
        <f t="shared" si="68"/>
        <v>130500</v>
      </c>
      <c r="N28" s="496">
        <f t="shared" si="68"/>
        <v>130500</v>
      </c>
      <c r="O28" s="496">
        <f t="shared" si="68"/>
        <v>130500</v>
      </c>
      <c r="P28" s="496">
        <f t="shared" si="68"/>
        <v>0</v>
      </c>
      <c r="Q28" s="496">
        <f t="shared" si="68"/>
        <v>0</v>
      </c>
      <c r="R28" s="496">
        <f t="shared" si="68"/>
        <v>0</v>
      </c>
      <c r="S28" s="496">
        <f t="shared" si="68"/>
        <v>0</v>
      </c>
      <c r="T28" s="496">
        <f t="shared" si="68"/>
        <v>0</v>
      </c>
      <c r="U28" s="496">
        <f t="shared" si="68"/>
        <v>0</v>
      </c>
      <c r="V28" s="561">
        <f>V29+V30</f>
        <v>0</v>
      </c>
    </row>
    <row r="29" spans="1:22" x14ac:dyDescent="0.25">
      <c r="A29" s="616"/>
      <c r="B29" s="505" t="s">
        <v>13</v>
      </c>
      <c r="C29" s="528">
        <f t="shared" ref="C29:E30" si="69">G29+J29+M29+P29+S29</f>
        <v>90000</v>
      </c>
      <c r="D29" s="528">
        <f t="shared" si="69"/>
        <v>90000</v>
      </c>
      <c r="E29" s="528">
        <f t="shared" si="69"/>
        <v>90000</v>
      </c>
      <c r="F29" s="562">
        <f t="shared" si="67"/>
        <v>100</v>
      </c>
      <c r="G29" s="528">
        <v>0</v>
      </c>
      <c r="H29" s="528">
        <v>0</v>
      </c>
      <c r="I29" s="528">
        <v>0</v>
      </c>
      <c r="J29" s="528">
        <v>0</v>
      </c>
      <c r="K29" s="528">
        <v>0</v>
      </c>
      <c r="L29" s="528">
        <v>0</v>
      </c>
      <c r="M29" s="528">
        <v>90000</v>
      </c>
      <c r="N29" s="528">
        <v>90000</v>
      </c>
      <c r="O29" s="528">
        <v>90000</v>
      </c>
      <c r="P29" s="528">
        <v>0</v>
      </c>
      <c r="Q29" s="528">
        <v>0</v>
      </c>
      <c r="R29" s="528">
        <v>0</v>
      </c>
      <c r="S29" s="528">
        <v>0</v>
      </c>
      <c r="T29" s="528">
        <v>0</v>
      </c>
      <c r="U29" s="528">
        <v>0</v>
      </c>
      <c r="V29" s="562"/>
    </row>
    <row r="30" spans="1:22" ht="30" x14ac:dyDescent="0.25">
      <c r="A30" s="616"/>
      <c r="B30" s="505" t="s">
        <v>19</v>
      </c>
      <c r="C30" s="528">
        <f t="shared" si="69"/>
        <v>40500</v>
      </c>
      <c r="D30" s="528">
        <f t="shared" si="69"/>
        <v>40500</v>
      </c>
      <c r="E30" s="528">
        <f t="shared" si="69"/>
        <v>40500</v>
      </c>
      <c r="F30" s="562">
        <f t="shared" ref="F30" si="70">E30/C30*100</f>
        <v>100</v>
      </c>
      <c r="G30" s="528">
        <v>0</v>
      </c>
      <c r="H30" s="528">
        <v>0</v>
      </c>
      <c r="I30" s="528">
        <v>0</v>
      </c>
      <c r="J30" s="528">
        <v>0</v>
      </c>
      <c r="K30" s="528">
        <v>0</v>
      </c>
      <c r="L30" s="528">
        <v>0</v>
      </c>
      <c r="M30" s="528">
        <v>40500</v>
      </c>
      <c r="N30" s="528">
        <v>40500</v>
      </c>
      <c r="O30" s="528">
        <v>40500</v>
      </c>
      <c r="P30" s="528">
        <v>0</v>
      </c>
      <c r="Q30" s="528">
        <v>0</v>
      </c>
      <c r="R30" s="528">
        <v>0</v>
      </c>
      <c r="S30" s="528">
        <v>0</v>
      </c>
      <c r="T30" s="528">
        <v>0</v>
      </c>
      <c r="U30" s="528">
        <v>0</v>
      </c>
      <c r="V30" s="562"/>
    </row>
    <row r="31" spans="1:22" ht="92.25" customHeight="1" x14ac:dyDescent="0.25">
      <c r="A31" s="616">
        <v>3</v>
      </c>
      <c r="B31" s="434" t="s">
        <v>769</v>
      </c>
      <c r="C31" s="496">
        <f>C32</f>
        <v>1077495</v>
      </c>
      <c r="D31" s="496">
        <f t="shared" ref="D31:U31" si="71">D32</f>
        <v>1077495</v>
      </c>
      <c r="E31" s="496">
        <f t="shared" si="71"/>
        <v>1042020</v>
      </c>
      <c r="F31" s="561">
        <f t="shared" si="71"/>
        <v>96.70764133476257</v>
      </c>
      <c r="G31" s="496">
        <f t="shared" si="71"/>
        <v>390000</v>
      </c>
      <c r="H31" s="496">
        <f t="shared" si="71"/>
        <v>390000</v>
      </c>
      <c r="I31" s="496">
        <f t="shared" si="71"/>
        <v>390000</v>
      </c>
      <c r="J31" s="496">
        <f t="shared" si="71"/>
        <v>305000</v>
      </c>
      <c r="K31" s="496">
        <f t="shared" si="71"/>
        <v>305000</v>
      </c>
      <c r="L31" s="496">
        <f t="shared" si="71"/>
        <v>305000</v>
      </c>
      <c r="M31" s="496">
        <f t="shared" si="71"/>
        <v>382495</v>
      </c>
      <c r="N31" s="496">
        <f t="shared" si="71"/>
        <v>382495</v>
      </c>
      <c r="O31" s="496">
        <f t="shared" si="71"/>
        <v>347020</v>
      </c>
      <c r="P31" s="496">
        <f t="shared" si="71"/>
        <v>0</v>
      </c>
      <c r="Q31" s="496">
        <f t="shared" si="71"/>
        <v>0</v>
      </c>
      <c r="R31" s="496">
        <f t="shared" si="71"/>
        <v>0</v>
      </c>
      <c r="S31" s="496">
        <f t="shared" si="71"/>
        <v>0</v>
      </c>
      <c r="T31" s="496">
        <f t="shared" si="71"/>
        <v>0</v>
      </c>
      <c r="U31" s="496">
        <f t="shared" si="71"/>
        <v>0</v>
      </c>
      <c r="V31" s="561">
        <v>0</v>
      </c>
    </row>
    <row r="32" spans="1:22" ht="23.25" customHeight="1" x14ac:dyDescent="0.25">
      <c r="A32" s="616"/>
      <c r="B32" s="505" t="s">
        <v>13</v>
      </c>
      <c r="C32" s="528">
        <f>G32+J32+M32+P32+S32</f>
        <v>1077495</v>
      </c>
      <c r="D32" s="528">
        <f t="shared" ref="D32" si="72">H32+K32+N32+Q32+T32</f>
        <v>1077495</v>
      </c>
      <c r="E32" s="528">
        <f t="shared" ref="E32" si="73">I32+L32+O32+R32+U32</f>
        <v>1042020</v>
      </c>
      <c r="F32" s="562">
        <f t="shared" ref="F32" si="74">E32/C32*100</f>
        <v>96.70764133476257</v>
      </c>
      <c r="G32" s="528">
        <v>390000</v>
      </c>
      <c r="H32" s="528">
        <v>390000</v>
      </c>
      <c r="I32" s="528">
        <v>390000</v>
      </c>
      <c r="J32" s="528">
        <v>305000</v>
      </c>
      <c r="K32" s="528">
        <v>305000</v>
      </c>
      <c r="L32" s="528">
        <v>305000</v>
      </c>
      <c r="M32" s="528">
        <f>M36+M38</f>
        <v>382495</v>
      </c>
      <c r="N32" s="528">
        <f t="shared" ref="N32:O32" si="75">N36+N38</f>
        <v>382495</v>
      </c>
      <c r="O32" s="528">
        <f t="shared" si="75"/>
        <v>347020</v>
      </c>
      <c r="P32" s="528">
        <v>0</v>
      </c>
      <c r="Q32" s="528">
        <v>0</v>
      </c>
      <c r="R32" s="528">
        <v>0</v>
      </c>
      <c r="S32" s="528">
        <v>0</v>
      </c>
      <c r="T32" s="528">
        <v>0</v>
      </c>
      <c r="U32" s="528">
        <v>0</v>
      </c>
      <c r="V32" s="562">
        <v>0</v>
      </c>
    </row>
    <row r="33" spans="1:29" ht="45" x14ac:dyDescent="0.25">
      <c r="A33" s="631"/>
      <c r="B33" s="434" t="s">
        <v>764</v>
      </c>
      <c r="C33" s="496">
        <f>G33+J33+M33+P33+S33</f>
        <v>7217800</v>
      </c>
      <c r="D33" s="496">
        <f t="shared" ref="D33" si="76">H33+K33+N33+Q33+T33</f>
        <v>2484089.2199999997</v>
      </c>
      <c r="E33" s="496">
        <f>I33+L33+O33+R33+U33</f>
        <v>2484089.2199999997</v>
      </c>
      <c r="F33" s="561">
        <f t="shared" ref="F33:F36" si="77">E33/C33*100</f>
        <v>34.416154784006203</v>
      </c>
      <c r="G33" s="496">
        <v>1700000</v>
      </c>
      <c r="H33" s="496">
        <v>144730.4</v>
      </c>
      <c r="I33" s="496">
        <v>144730.4</v>
      </c>
      <c r="J33" s="496">
        <v>1876800</v>
      </c>
      <c r="K33" s="496">
        <v>1139715.9099999999</v>
      </c>
      <c r="L33" s="496">
        <v>1139715.9099999999</v>
      </c>
      <c r="M33" s="496">
        <v>1100000</v>
      </c>
      <c r="N33" s="496">
        <v>416474.26</v>
      </c>
      <c r="O33" s="496">
        <v>416474.26</v>
      </c>
      <c r="P33" s="496">
        <v>1210000</v>
      </c>
      <c r="Q33" s="496">
        <v>553728.65</v>
      </c>
      <c r="R33" s="496">
        <v>553728.65</v>
      </c>
      <c r="S33" s="496">
        <v>1331000</v>
      </c>
      <c r="T33" s="496">
        <v>229440</v>
      </c>
      <c r="U33" s="496">
        <v>229440</v>
      </c>
      <c r="V33" s="561">
        <f t="shared" ref="V33" si="78">U33/S33*100</f>
        <v>17.238166791885799</v>
      </c>
    </row>
    <row r="34" spans="1:29" x14ac:dyDescent="0.25">
      <c r="A34" s="616"/>
      <c r="B34" s="565" t="s">
        <v>155</v>
      </c>
      <c r="C34" s="565"/>
      <c r="D34" s="565"/>
      <c r="E34" s="565"/>
      <c r="F34" s="561"/>
      <c r="G34" s="507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62"/>
    </row>
    <row r="35" spans="1:29" ht="63" customHeight="1" x14ac:dyDescent="0.25">
      <c r="A35" s="616"/>
      <c r="B35" s="434" t="s">
        <v>781</v>
      </c>
      <c r="C35" s="496">
        <f>C36</f>
        <v>652020</v>
      </c>
      <c r="D35" s="496">
        <f t="shared" ref="D35:E35" si="79">D36</f>
        <v>652020</v>
      </c>
      <c r="E35" s="496">
        <f t="shared" si="79"/>
        <v>652020</v>
      </c>
      <c r="F35" s="561">
        <f t="shared" si="77"/>
        <v>100</v>
      </c>
      <c r="G35" s="496">
        <f>G36</f>
        <v>0</v>
      </c>
      <c r="H35" s="496">
        <f>H36</f>
        <v>0</v>
      </c>
      <c r="I35" s="496">
        <f t="shared" ref="I35:U35" si="80">I36</f>
        <v>0</v>
      </c>
      <c r="J35" s="496">
        <f t="shared" si="80"/>
        <v>305000</v>
      </c>
      <c r="K35" s="496">
        <f t="shared" si="80"/>
        <v>305000</v>
      </c>
      <c r="L35" s="496">
        <f t="shared" si="80"/>
        <v>305000</v>
      </c>
      <c r="M35" s="496">
        <f t="shared" si="80"/>
        <v>347020</v>
      </c>
      <c r="N35" s="496">
        <f t="shared" si="80"/>
        <v>347020</v>
      </c>
      <c r="O35" s="496">
        <f t="shared" si="80"/>
        <v>347020</v>
      </c>
      <c r="P35" s="496">
        <f t="shared" si="80"/>
        <v>0</v>
      </c>
      <c r="Q35" s="496">
        <f t="shared" si="80"/>
        <v>0</v>
      </c>
      <c r="R35" s="496">
        <f t="shared" si="80"/>
        <v>0</v>
      </c>
      <c r="S35" s="496">
        <f t="shared" si="80"/>
        <v>0</v>
      </c>
      <c r="T35" s="496">
        <f t="shared" si="80"/>
        <v>0</v>
      </c>
      <c r="U35" s="496">
        <f t="shared" si="80"/>
        <v>0</v>
      </c>
      <c r="V35" s="561">
        <f>V36</f>
        <v>0</v>
      </c>
    </row>
    <row r="36" spans="1:29" x14ac:dyDescent="0.25">
      <c r="A36" s="616"/>
      <c r="B36" s="505" t="s">
        <v>13</v>
      </c>
      <c r="C36" s="528">
        <f>G36+J36+M36+P36+S36</f>
        <v>652020</v>
      </c>
      <c r="D36" s="528">
        <f t="shared" ref="D36" si="81">H36+K36+N36+Q36+T36</f>
        <v>652020</v>
      </c>
      <c r="E36" s="528">
        <f t="shared" ref="E36" si="82">I36+L36+O36+R36+U36</f>
        <v>652020</v>
      </c>
      <c r="F36" s="562">
        <f t="shared" si="77"/>
        <v>100</v>
      </c>
      <c r="G36" s="528">
        <v>0</v>
      </c>
      <c r="H36" s="528">
        <v>0</v>
      </c>
      <c r="I36" s="528">
        <v>0</v>
      </c>
      <c r="J36" s="528">
        <v>305000</v>
      </c>
      <c r="K36" s="528">
        <v>305000</v>
      </c>
      <c r="L36" s="528">
        <v>305000</v>
      </c>
      <c r="M36" s="528">
        <v>347020</v>
      </c>
      <c r="N36" s="528">
        <v>347020</v>
      </c>
      <c r="O36" s="528">
        <v>347020</v>
      </c>
      <c r="P36" s="528">
        <v>0</v>
      </c>
      <c r="Q36" s="528">
        <v>0</v>
      </c>
      <c r="R36" s="528">
        <v>0</v>
      </c>
      <c r="S36" s="528">
        <v>0</v>
      </c>
      <c r="T36" s="528">
        <v>0</v>
      </c>
      <c r="U36" s="528">
        <v>0</v>
      </c>
      <c r="V36" s="562"/>
    </row>
    <row r="37" spans="1:29" ht="197.25" customHeight="1" x14ac:dyDescent="0.25">
      <c r="A37" s="616"/>
      <c r="B37" s="434" t="s">
        <v>780</v>
      </c>
      <c r="C37" s="496">
        <f t="shared" ref="C37" si="83">G37+J37+M37+P37+S37</f>
        <v>35475</v>
      </c>
      <c r="D37" s="496">
        <f t="shared" ref="D37" si="84">H37+K37+N37+Q37+T37</f>
        <v>35475</v>
      </c>
      <c r="E37" s="496">
        <f t="shared" ref="E37" si="85">I37+L37+O37+R37+U37</f>
        <v>0</v>
      </c>
      <c r="F37" s="561">
        <f t="shared" ref="F37" si="86">E37/C37*100</f>
        <v>0</v>
      </c>
      <c r="G37" s="496">
        <f>G38</f>
        <v>0</v>
      </c>
      <c r="H37" s="496">
        <f>H38</f>
        <v>0</v>
      </c>
      <c r="I37" s="496">
        <f t="shared" ref="I37:U37" si="87">I38</f>
        <v>0</v>
      </c>
      <c r="J37" s="496">
        <f t="shared" si="87"/>
        <v>0</v>
      </c>
      <c r="K37" s="496">
        <f t="shared" si="87"/>
        <v>0</v>
      </c>
      <c r="L37" s="496">
        <f t="shared" si="87"/>
        <v>0</v>
      </c>
      <c r="M37" s="496">
        <f t="shared" si="87"/>
        <v>35475</v>
      </c>
      <c r="N37" s="496">
        <f t="shared" si="87"/>
        <v>35475</v>
      </c>
      <c r="O37" s="496">
        <f t="shared" si="87"/>
        <v>0</v>
      </c>
      <c r="P37" s="496">
        <f t="shared" si="87"/>
        <v>0</v>
      </c>
      <c r="Q37" s="496">
        <f t="shared" si="87"/>
        <v>0</v>
      </c>
      <c r="R37" s="496">
        <f t="shared" si="87"/>
        <v>0</v>
      </c>
      <c r="S37" s="496">
        <f t="shared" si="87"/>
        <v>0</v>
      </c>
      <c r="T37" s="496">
        <f t="shared" si="87"/>
        <v>0</v>
      </c>
      <c r="U37" s="496">
        <f t="shared" si="87"/>
        <v>0</v>
      </c>
      <c r="V37" s="561" t="e">
        <f>#REF!+V19</f>
        <v>#REF!</v>
      </c>
    </row>
    <row r="38" spans="1:29" x14ac:dyDescent="0.25">
      <c r="A38" s="616"/>
      <c r="B38" s="505" t="s">
        <v>13</v>
      </c>
      <c r="C38" s="496">
        <f t="shared" ref="C38" si="88">G38+J38+M38+P38+S38</f>
        <v>35475</v>
      </c>
      <c r="D38" s="496">
        <f t="shared" ref="D38:D39" si="89">H38+K38+N38+Q38+T38</f>
        <v>35475</v>
      </c>
      <c r="E38" s="496">
        <f t="shared" ref="E38:E39" si="90">I38+L38+O38+R38+U38</f>
        <v>0</v>
      </c>
      <c r="F38" s="561">
        <f t="shared" ref="F38:F39" si="91">E38/C38*100</f>
        <v>0</v>
      </c>
      <c r="G38" s="528">
        <v>0</v>
      </c>
      <c r="H38" s="528">
        <v>0</v>
      </c>
      <c r="I38" s="528">
        <v>0</v>
      </c>
      <c r="J38" s="528">
        <v>0</v>
      </c>
      <c r="K38" s="528">
        <v>0</v>
      </c>
      <c r="L38" s="528">
        <v>0</v>
      </c>
      <c r="M38" s="528">
        <v>35475</v>
      </c>
      <c r="N38" s="528">
        <v>35475</v>
      </c>
      <c r="O38" s="528">
        <v>0</v>
      </c>
      <c r="P38" s="528">
        <v>0</v>
      </c>
      <c r="Q38" s="528">
        <v>0</v>
      </c>
      <c r="R38" s="528">
        <v>0</v>
      </c>
      <c r="S38" s="528">
        <v>0</v>
      </c>
      <c r="T38" s="528">
        <v>0</v>
      </c>
      <c r="U38" s="528">
        <v>0</v>
      </c>
      <c r="V38" s="562"/>
    </row>
    <row r="39" spans="1:29" ht="28.5" x14ac:dyDescent="0.25">
      <c r="A39" s="616"/>
      <c r="B39" s="506" t="s">
        <v>54</v>
      </c>
      <c r="C39" s="543">
        <f>G39+J39+M39+P39+S39</f>
        <v>274748929.92000002</v>
      </c>
      <c r="D39" s="543">
        <f t="shared" si="89"/>
        <v>233798223.44</v>
      </c>
      <c r="E39" s="543">
        <f t="shared" si="90"/>
        <v>231295330.28999999</v>
      </c>
      <c r="F39" s="563">
        <f t="shared" si="91"/>
        <v>84.184251548258032</v>
      </c>
      <c r="G39" s="543">
        <f t="shared" ref="G39:U39" si="92">G40+G41</f>
        <v>9806100</v>
      </c>
      <c r="H39" s="543">
        <f t="shared" si="92"/>
        <v>16799305</v>
      </c>
      <c r="I39" s="543">
        <f t="shared" si="92"/>
        <v>16689305</v>
      </c>
      <c r="J39" s="543">
        <f t="shared" si="92"/>
        <v>22652523</v>
      </c>
      <c r="K39" s="543">
        <f t="shared" si="92"/>
        <v>8690524.6899999995</v>
      </c>
      <c r="L39" s="543">
        <f t="shared" si="92"/>
        <v>6333106.5399999991</v>
      </c>
      <c r="M39" s="543">
        <f t="shared" si="92"/>
        <v>65901097.899999999</v>
      </c>
      <c r="N39" s="543">
        <f t="shared" si="92"/>
        <v>69351888.829999998</v>
      </c>
      <c r="O39" s="543">
        <f t="shared" si="92"/>
        <v>69316413.829999998</v>
      </c>
      <c r="P39" s="543">
        <f t="shared" si="92"/>
        <v>93853114.450000003</v>
      </c>
      <c r="Q39" s="543">
        <f t="shared" si="92"/>
        <v>60690812.350000001</v>
      </c>
      <c r="R39" s="543">
        <f t="shared" si="92"/>
        <v>60690812.350000001</v>
      </c>
      <c r="S39" s="543">
        <f t="shared" si="92"/>
        <v>82536094.569999993</v>
      </c>
      <c r="T39" s="543">
        <f t="shared" si="92"/>
        <v>78265692.569999993</v>
      </c>
      <c r="U39" s="543">
        <f t="shared" si="92"/>
        <v>78265692.569999993</v>
      </c>
      <c r="V39" s="562" t="e">
        <f>V14+#REF!</f>
        <v>#REF!</v>
      </c>
    </row>
    <row r="40" spans="1:29" x14ac:dyDescent="0.25">
      <c r="A40" s="616"/>
      <c r="B40" s="505" t="s">
        <v>13</v>
      </c>
      <c r="C40" s="528">
        <f>G40+J40+M40+P40+S40</f>
        <v>33640952.899999999</v>
      </c>
      <c r="D40" s="528">
        <f t="shared" ref="D40" si="93">H40+K40+N40+Q40+T40</f>
        <v>33640952.899999999</v>
      </c>
      <c r="E40" s="528">
        <f t="shared" ref="E40" si="94">I40+L40+O40+R40+U40</f>
        <v>31138059.75</v>
      </c>
      <c r="F40" s="562">
        <f t="shared" ref="F40" si="95">E40/C40*100</f>
        <v>92.559981408850049</v>
      </c>
      <c r="G40" s="528">
        <f t="shared" ref="G40:U40" si="96">G9+G20+G23+G32</f>
        <v>7350000</v>
      </c>
      <c r="H40" s="528">
        <f t="shared" si="96"/>
        <v>7350000</v>
      </c>
      <c r="I40" s="528">
        <f t="shared" si="96"/>
        <v>7240000</v>
      </c>
      <c r="J40" s="528">
        <f t="shared" si="96"/>
        <v>6574128</v>
      </c>
      <c r="K40" s="528">
        <f t="shared" si="96"/>
        <v>6574128</v>
      </c>
      <c r="L40" s="528">
        <f t="shared" si="96"/>
        <v>4216709.8499999996</v>
      </c>
      <c r="M40" s="528">
        <f t="shared" si="96"/>
        <v>5519497.9000000004</v>
      </c>
      <c r="N40" s="528">
        <f t="shared" si="96"/>
        <v>5519497.9000000004</v>
      </c>
      <c r="O40" s="528">
        <f t="shared" si="96"/>
        <v>5484022.9000000004</v>
      </c>
      <c r="P40" s="528">
        <f t="shared" si="96"/>
        <v>7062281</v>
      </c>
      <c r="Q40" s="528">
        <f t="shared" si="96"/>
        <v>7062281</v>
      </c>
      <c r="R40" s="528">
        <f t="shared" si="96"/>
        <v>7062281</v>
      </c>
      <c r="S40" s="528">
        <f t="shared" si="96"/>
        <v>7135046</v>
      </c>
      <c r="T40" s="528">
        <f t="shared" si="96"/>
        <v>7135046</v>
      </c>
      <c r="U40" s="528">
        <f t="shared" si="96"/>
        <v>7135046</v>
      </c>
      <c r="V40" s="562">
        <f t="shared" ref="V40" si="97">U40/S40*100</f>
        <v>100</v>
      </c>
    </row>
    <row r="41" spans="1:29" ht="30" x14ac:dyDescent="0.25">
      <c r="A41" s="616"/>
      <c r="B41" s="505" t="s">
        <v>19</v>
      </c>
      <c r="C41" s="528">
        <f>G41+J41+M41+P41+S41</f>
        <v>241107977.01999998</v>
      </c>
      <c r="D41" s="528">
        <f t="shared" ref="D41" si="98">H41+K41+N41+Q41+T41</f>
        <v>200157270.53999999</v>
      </c>
      <c r="E41" s="528">
        <f t="shared" ref="E41" si="99">I41+L41+O41+R41+U41</f>
        <v>200157270.53999999</v>
      </c>
      <c r="F41" s="562">
        <f t="shared" ref="F41" si="100">E41/C41*100</f>
        <v>83.015615250007627</v>
      </c>
      <c r="G41" s="528">
        <f t="shared" ref="G41:U41" si="101">G10+G11+G12+G21+G24+G25+G26+G33</f>
        <v>2456100</v>
      </c>
      <c r="H41" s="528">
        <f t="shared" si="101"/>
        <v>9449305</v>
      </c>
      <c r="I41" s="528">
        <f t="shared" si="101"/>
        <v>9449305</v>
      </c>
      <c r="J41" s="528">
        <f t="shared" si="101"/>
        <v>16078395</v>
      </c>
      <c r="K41" s="528">
        <f t="shared" si="101"/>
        <v>2116396.69</v>
      </c>
      <c r="L41" s="528">
        <f t="shared" si="101"/>
        <v>2116396.69</v>
      </c>
      <c r="M41" s="528">
        <f t="shared" si="101"/>
        <v>60381600</v>
      </c>
      <c r="N41" s="528">
        <f t="shared" si="101"/>
        <v>63832390.929999992</v>
      </c>
      <c r="O41" s="528">
        <f t="shared" si="101"/>
        <v>63832390.929999992</v>
      </c>
      <c r="P41" s="528">
        <f t="shared" si="101"/>
        <v>86790833.450000003</v>
      </c>
      <c r="Q41" s="528">
        <f t="shared" si="101"/>
        <v>53628531.350000001</v>
      </c>
      <c r="R41" s="528">
        <f t="shared" si="101"/>
        <v>53628531.350000001</v>
      </c>
      <c r="S41" s="528">
        <f t="shared" si="101"/>
        <v>75401048.569999993</v>
      </c>
      <c r="T41" s="528">
        <f t="shared" si="101"/>
        <v>71130646.569999993</v>
      </c>
      <c r="U41" s="528">
        <f t="shared" si="101"/>
        <v>71130646.569999993</v>
      </c>
      <c r="V41" s="562">
        <f t="shared" ref="V41" si="102">U41/S41*100</f>
        <v>94.336415632157298</v>
      </c>
    </row>
    <row r="42" spans="1:29" x14ac:dyDescent="0.25">
      <c r="A42" s="616"/>
      <c r="B42" s="566"/>
      <c r="C42" s="566"/>
      <c r="D42" s="566"/>
      <c r="E42" s="566"/>
      <c r="F42" s="561"/>
      <c r="G42" s="544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62"/>
    </row>
    <row r="43" spans="1:29" x14ac:dyDescent="0.25">
      <c r="A43" s="672" t="s">
        <v>142</v>
      </c>
      <c r="B43" s="672"/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</row>
    <row r="44" spans="1:29" ht="396.75" customHeight="1" x14ac:dyDescent="0.25">
      <c r="A44" s="616">
        <v>4</v>
      </c>
      <c r="B44" s="434" t="s">
        <v>289</v>
      </c>
      <c r="C44" s="496">
        <f>G44+J44+M44+P44+S44</f>
        <v>3035533</v>
      </c>
      <c r="D44" s="496">
        <f t="shared" ref="D44" si="103">H44+K44+N44+Q44+T44</f>
        <v>3012083</v>
      </c>
      <c r="E44" s="496">
        <f t="shared" ref="E44" si="104">I44+L44+O44+R44+U44</f>
        <v>2979758</v>
      </c>
      <c r="F44" s="561">
        <f t="shared" ref="F44:F45" si="105">E44/C44*100</f>
        <v>98.162596156918738</v>
      </c>
      <c r="G44" s="496">
        <f>G45+G46</f>
        <v>525000</v>
      </c>
      <c r="H44" s="496">
        <f>H45+H46</f>
        <v>525000</v>
      </c>
      <c r="I44" s="496">
        <f t="shared" ref="I44:U44" si="106">I45+I46</f>
        <v>525000</v>
      </c>
      <c r="J44" s="496">
        <f t="shared" si="106"/>
        <v>377210</v>
      </c>
      <c r="K44" s="496">
        <f t="shared" si="106"/>
        <v>353760</v>
      </c>
      <c r="L44" s="496">
        <f t="shared" si="106"/>
        <v>353760</v>
      </c>
      <c r="M44" s="496">
        <f t="shared" si="106"/>
        <v>585375</v>
      </c>
      <c r="N44" s="496">
        <f t="shared" si="106"/>
        <v>585375</v>
      </c>
      <c r="O44" s="496">
        <f t="shared" si="106"/>
        <v>553050</v>
      </c>
      <c r="P44" s="496">
        <f t="shared" si="106"/>
        <v>689163</v>
      </c>
      <c r="Q44" s="496">
        <f t="shared" si="106"/>
        <v>689163</v>
      </c>
      <c r="R44" s="496">
        <f t="shared" si="106"/>
        <v>689163</v>
      </c>
      <c r="S44" s="496">
        <f t="shared" si="106"/>
        <v>858785</v>
      </c>
      <c r="T44" s="496">
        <f t="shared" si="106"/>
        <v>858785</v>
      </c>
      <c r="U44" s="496">
        <f t="shared" si="106"/>
        <v>858785</v>
      </c>
      <c r="V44" s="561">
        <f>U44/S44*100</f>
        <v>100</v>
      </c>
    </row>
    <row r="45" spans="1:29" s="497" customFormat="1" x14ac:dyDescent="0.25">
      <c r="A45" s="544"/>
      <c r="B45" s="505" t="s">
        <v>13</v>
      </c>
      <c r="C45" s="528">
        <f>G45+J45+M45+P45+S45</f>
        <v>2928153</v>
      </c>
      <c r="D45" s="528">
        <f t="shared" ref="D45" si="107">H45+K45+N45+Q45+T45</f>
        <v>2928153</v>
      </c>
      <c r="E45" s="528">
        <f t="shared" ref="E45" si="108">I45+L45+O45+R45+U45</f>
        <v>2895828</v>
      </c>
      <c r="F45" s="562">
        <f t="shared" si="105"/>
        <v>98.896061783656791</v>
      </c>
      <c r="G45" s="568">
        <v>525000</v>
      </c>
      <c r="H45" s="573">
        <f t="shared" ref="H45" si="109">I45</f>
        <v>525000</v>
      </c>
      <c r="I45" s="568">
        <v>525000</v>
      </c>
      <c r="J45" s="568">
        <v>353760</v>
      </c>
      <c r="K45" s="573">
        <f t="shared" ref="K45:K46" si="110">L45</f>
        <v>353760</v>
      </c>
      <c r="L45" s="568">
        <v>353760</v>
      </c>
      <c r="M45" s="568">
        <v>559585</v>
      </c>
      <c r="N45" s="568">
        <v>559585</v>
      </c>
      <c r="O45" s="568">
        <v>527260</v>
      </c>
      <c r="P45" s="568">
        <v>664595</v>
      </c>
      <c r="Q45" s="573">
        <f t="shared" ref="Q45:Q46" si="111">R45</f>
        <v>664595</v>
      </c>
      <c r="R45" s="568">
        <v>664595</v>
      </c>
      <c r="S45" s="568">
        <v>825213</v>
      </c>
      <c r="T45" s="573">
        <f t="shared" ref="T45:T46" si="112">U45</f>
        <v>825213</v>
      </c>
      <c r="U45" s="568">
        <v>825213</v>
      </c>
      <c r="V45" s="562">
        <f>U45/S45*100</f>
        <v>100</v>
      </c>
      <c r="W45" s="593"/>
      <c r="X45" s="593"/>
      <c r="Y45" s="593"/>
      <c r="Z45" s="593"/>
      <c r="AA45" s="593"/>
      <c r="AB45" s="593"/>
      <c r="AC45" s="593"/>
    </row>
    <row r="46" spans="1:29" s="497" customFormat="1" x14ac:dyDescent="0.25">
      <c r="A46" s="544"/>
      <c r="B46" s="566" t="s">
        <v>582</v>
      </c>
      <c r="C46" s="528">
        <f>G46+J46+M46+P46+S46</f>
        <v>107380</v>
      </c>
      <c r="D46" s="528">
        <f t="shared" ref="D46" si="113">H46+K46+N46+Q46+T46</f>
        <v>83930</v>
      </c>
      <c r="E46" s="528">
        <f t="shared" ref="E46" si="114">I46+L46+O46+R46+U46</f>
        <v>83930</v>
      </c>
      <c r="F46" s="562">
        <f t="shared" ref="F46" si="115">E46/C46*100</f>
        <v>78.161668839634942</v>
      </c>
      <c r="G46" s="568">
        <v>0</v>
      </c>
      <c r="H46" s="568">
        <v>0</v>
      </c>
      <c r="I46" s="568">
        <v>0</v>
      </c>
      <c r="J46" s="568">
        <v>23450</v>
      </c>
      <c r="K46" s="573">
        <f t="shared" si="110"/>
        <v>0</v>
      </c>
      <c r="L46" s="568">
        <v>0</v>
      </c>
      <c r="M46" s="568">
        <v>25790</v>
      </c>
      <c r="N46" s="573">
        <f t="shared" ref="N46" si="116">O46</f>
        <v>25790</v>
      </c>
      <c r="O46" s="568">
        <v>25790</v>
      </c>
      <c r="P46" s="568">
        <v>24568</v>
      </c>
      <c r="Q46" s="573">
        <f t="shared" si="111"/>
        <v>24568</v>
      </c>
      <c r="R46" s="568">
        <v>24568</v>
      </c>
      <c r="S46" s="568">
        <v>33572</v>
      </c>
      <c r="T46" s="573">
        <f t="shared" si="112"/>
        <v>33572</v>
      </c>
      <c r="U46" s="568">
        <v>33572</v>
      </c>
      <c r="V46" s="562">
        <f>U46/S46*100</f>
        <v>100</v>
      </c>
      <c r="W46" s="593"/>
      <c r="X46" s="593"/>
      <c r="Y46" s="593"/>
      <c r="Z46" s="593"/>
      <c r="AA46" s="593"/>
      <c r="AB46" s="593"/>
      <c r="AC46" s="593"/>
    </row>
    <row r="47" spans="1:29" x14ac:dyDescent="0.25">
      <c r="A47" s="616"/>
      <c r="B47" s="569" t="s">
        <v>155</v>
      </c>
      <c r="C47" s="569"/>
      <c r="D47" s="569"/>
      <c r="E47" s="569"/>
      <c r="F47" s="562"/>
      <c r="G47" s="528"/>
      <c r="H47" s="542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2"/>
      <c r="U47" s="542"/>
      <c r="V47" s="562"/>
    </row>
    <row r="48" spans="1:29" ht="75" x14ac:dyDescent="0.25">
      <c r="A48" s="616"/>
      <c r="B48" s="434" t="s">
        <v>440</v>
      </c>
      <c r="C48" s="496">
        <f t="shared" ref="C48:F48" si="117">C49</f>
        <v>32325</v>
      </c>
      <c r="D48" s="496">
        <f t="shared" si="117"/>
        <v>32325</v>
      </c>
      <c r="E48" s="496">
        <f t="shared" si="117"/>
        <v>0</v>
      </c>
      <c r="F48" s="561">
        <f t="shared" si="117"/>
        <v>0</v>
      </c>
      <c r="G48" s="496">
        <f>G49</f>
        <v>0</v>
      </c>
      <c r="H48" s="496">
        <f>H49</f>
        <v>0</v>
      </c>
      <c r="I48" s="496">
        <f t="shared" ref="I48:U48" si="118">I49</f>
        <v>0</v>
      </c>
      <c r="J48" s="496">
        <f t="shared" si="118"/>
        <v>0</v>
      </c>
      <c r="K48" s="496">
        <f t="shared" si="118"/>
        <v>0</v>
      </c>
      <c r="L48" s="496">
        <f t="shared" si="118"/>
        <v>0</v>
      </c>
      <c r="M48" s="496">
        <f t="shared" si="118"/>
        <v>32325</v>
      </c>
      <c r="N48" s="496">
        <f t="shared" si="118"/>
        <v>32325</v>
      </c>
      <c r="O48" s="496">
        <f t="shared" si="118"/>
        <v>0</v>
      </c>
      <c r="P48" s="496">
        <f t="shared" si="118"/>
        <v>0</v>
      </c>
      <c r="Q48" s="496">
        <f t="shared" si="118"/>
        <v>0</v>
      </c>
      <c r="R48" s="496">
        <f t="shared" si="118"/>
        <v>0</v>
      </c>
      <c r="S48" s="496">
        <f t="shared" si="118"/>
        <v>0</v>
      </c>
      <c r="T48" s="496">
        <f t="shared" si="118"/>
        <v>0</v>
      </c>
      <c r="U48" s="496">
        <f t="shared" si="118"/>
        <v>0</v>
      </c>
      <c r="V48" s="561">
        <f>V49</f>
        <v>0</v>
      </c>
    </row>
    <row r="49" spans="1:22" x14ac:dyDescent="0.25">
      <c r="A49" s="616"/>
      <c r="B49" s="505" t="s">
        <v>13</v>
      </c>
      <c r="C49" s="528">
        <f>G49+J49+M49+P49+S49</f>
        <v>32325</v>
      </c>
      <c r="D49" s="528">
        <f t="shared" ref="D49" si="119">H49+K49+N49+Q49+T49</f>
        <v>32325</v>
      </c>
      <c r="E49" s="528">
        <f t="shared" ref="E49" si="120">I49+L49+O49+R49+U49</f>
        <v>0</v>
      </c>
      <c r="F49" s="562">
        <f t="shared" ref="F49" si="121">E49/C49*100</f>
        <v>0</v>
      </c>
      <c r="G49" s="528">
        <v>0</v>
      </c>
      <c r="H49" s="528">
        <v>0</v>
      </c>
      <c r="I49" s="528">
        <v>0</v>
      </c>
      <c r="J49" s="528">
        <v>0</v>
      </c>
      <c r="K49" s="528">
        <v>0</v>
      </c>
      <c r="L49" s="528">
        <v>0</v>
      </c>
      <c r="M49" s="528">
        <v>32325</v>
      </c>
      <c r="N49" s="528">
        <v>32325</v>
      </c>
      <c r="O49" s="528">
        <v>0</v>
      </c>
      <c r="P49" s="528">
        <v>0</v>
      </c>
      <c r="Q49" s="528">
        <v>0</v>
      </c>
      <c r="R49" s="528">
        <v>0</v>
      </c>
      <c r="S49" s="528">
        <v>0</v>
      </c>
      <c r="T49" s="528">
        <v>0</v>
      </c>
      <c r="U49" s="528">
        <v>0</v>
      </c>
      <c r="V49" s="562">
        <v>0</v>
      </c>
    </row>
    <row r="50" spans="1:22" ht="186.75" customHeight="1" x14ac:dyDescent="0.25">
      <c r="A50" s="616"/>
      <c r="B50" s="434" t="s">
        <v>778</v>
      </c>
      <c r="C50" s="496">
        <f t="shared" ref="C50:G50" si="122">C51+C52</f>
        <v>73450</v>
      </c>
      <c r="D50" s="496">
        <f t="shared" si="122"/>
        <v>50000</v>
      </c>
      <c r="E50" s="496">
        <f t="shared" si="122"/>
        <v>50000</v>
      </c>
      <c r="F50" s="561">
        <f t="shared" si="122"/>
        <v>100</v>
      </c>
      <c r="G50" s="496">
        <f t="shared" si="122"/>
        <v>0</v>
      </c>
      <c r="H50" s="496">
        <f>H51+H52</f>
        <v>0</v>
      </c>
      <c r="I50" s="496">
        <f t="shared" ref="I50:U50" si="123">I51+I52</f>
        <v>0</v>
      </c>
      <c r="J50" s="496">
        <f t="shared" si="123"/>
        <v>73450</v>
      </c>
      <c r="K50" s="496">
        <f t="shared" si="123"/>
        <v>50000</v>
      </c>
      <c r="L50" s="496">
        <f t="shared" si="123"/>
        <v>50000</v>
      </c>
      <c r="M50" s="496">
        <f t="shared" si="123"/>
        <v>0</v>
      </c>
      <c r="N50" s="496">
        <f t="shared" si="123"/>
        <v>0</v>
      </c>
      <c r="O50" s="496">
        <f t="shared" si="123"/>
        <v>0</v>
      </c>
      <c r="P50" s="496">
        <f t="shared" si="123"/>
        <v>0</v>
      </c>
      <c r="Q50" s="496">
        <f t="shared" si="123"/>
        <v>0</v>
      </c>
      <c r="R50" s="496">
        <f t="shared" si="123"/>
        <v>0</v>
      </c>
      <c r="S50" s="496">
        <f t="shared" si="123"/>
        <v>0</v>
      </c>
      <c r="T50" s="496">
        <f t="shared" si="123"/>
        <v>0</v>
      </c>
      <c r="U50" s="496">
        <f t="shared" si="123"/>
        <v>0</v>
      </c>
      <c r="V50" s="561">
        <f>V51+V52</f>
        <v>0</v>
      </c>
    </row>
    <row r="51" spans="1:22" x14ac:dyDescent="0.25">
      <c r="A51" s="616"/>
      <c r="B51" s="505" t="s">
        <v>13</v>
      </c>
      <c r="C51" s="528">
        <f>G51+J51+M51+P51+S51</f>
        <v>50000</v>
      </c>
      <c r="D51" s="528">
        <f t="shared" ref="D51" si="124">H51+K51+N51+Q51+T51</f>
        <v>50000</v>
      </c>
      <c r="E51" s="528">
        <f t="shared" ref="E51" si="125">I51+L51+O51+R51+U51</f>
        <v>50000</v>
      </c>
      <c r="F51" s="562">
        <f t="shared" ref="F51" si="126">E51/C51*100</f>
        <v>100</v>
      </c>
      <c r="G51" s="528">
        <v>0</v>
      </c>
      <c r="H51" s="528">
        <v>0</v>
      </c>
      <c r="I51" s="528">
        <v>0</v>
      </c>
      <c r="J51" s="528">
        <v>50000</v>
      </c>
      <c r="K51" s="528">
        <v>50000</v>
      </c>
      <c r="L51" s="528">
        <v>50000</v>
      </c>
      <c r="M51" s="528">
        <v>0</v>
      </c>
      <c r="N51" s="528">
        <v>0</v>
      </c>
      <c r="O51" s="528">
        <v>0</v>
      </c>
      <c r="P51" s="528">
        <v>0</v>
      </c>
      <c r="Q51" s="528">
        <v>0</v>
      </c>
      <c r="R51" s="528">
        <v>0</v>
      </c>
      <c r="S51" s="528">
        <v>0</v>
      </c>
      <c r="T51" s="528">
        <v>0</v>
      </c>
      <c r="U51" s="528">
        <v>0</v>
      </c>
      <c r="V51" s="562">
        <v>0</v>
      </c>
    </row>
    <row r="52" spans="1:22" ht="30" x14ac:dyDescent="0.25">
      <c r="A52" s="616"/>
      <c r="B52" s="505" t="s">
        <v>19</v>
      </c>
      <c r="C52" s="528">
        <f>G52+J52+M52+P52+S52</f>
        <v>23450</v>
      </c>
      <c r="D52" s="528">
        <f t="shared" ref="D52" si="127">H52+K52+N52+Q52+T52</f>
        <v>0</v>
      </c>
      <c r="E52" s="528">
        <f t="shared" ref="E52" si="128">I52+L52+O52+R52+U52</f>
        <v>0</v>
      </c>
      <c r="F52" s="562">
        <f t="shared" ref="F52" si="129">E52/C52*100</f>
        <v>0</v>
      </c>
      <c r="G52" s="528">
        <v>0</v>
      </c>
      <c r="H52" s="528">
        <v>0</v>
      </c>
      <c r="I52" s="528">
        <v>0</v>
      </c>
      <c r="J52" s="528">
        <v>23450</v>
      </c>
      <c r="K52" s="528">
        <v>0</v>
      </c>
      <c r="L52" s="528">
        <v>0</v>
      </c>
      <c r="M52" s="528">
        <v>0</v>
      </c>
      <c r="N52" s="528">
        <v>0</v>
      </c>
      <c r="O52" s="528">
        <v>0</v>
      </c>
      <c r="P52" s="528">
        <v>0</v>
      </c>
      <c r="Q52" s="528">
        <v>0</v>
      </c>
      <c r="R52" s="528">
        <v>0</v>
      </c>
      <c r="S52" s="528">
        <v>0</v>
      </c>
      <c r="T52" s="528">
        <v>0</v>
      </c>
      <c r="U52" s="528">
        <v>0</v>
      </c>
      <c r="V52" s="562">
        <v>0</v>
      </c>
    </row>
    <row r="53" spans="1:22" ht="88.5" customHeight="1" x14ac:dyDescent="0.25">
      <c r="A53" s="616"/>
      <c r="B53" s="434" t="s">
        <v>779</v>
      </c>
      <c r="C53" s="496">
        <f t="shared" ref="C53" si="130">C54+C55</f>
        <v>75290</v>
      </c>
      <c r="D53" s="496">
        <f t="shared" ref="D53" si="131">D54+D55</f>
        <v>75290</v>
      </c>
      <c r="E53" s="496">
        <f t="shared" ref="E53" si="132">E54+E55</f>
        <v>75290</v>
      </c>
      <c r="F53" s="561">
        <f t="shared" ref="F53:F54" si="133">E53/C53*100</f>
        <v>100</v>
      </c>
      <c r="G53" s="507"/>
      <c r="H53" s="496">
        <f>H54+H55</f>
        <v>0</v>
      </c>
      <c r="I53" s="496">
        <f t="shared" ref="I53:U53" si="134">I54+I55</f>
        <v>0</v>
      </c>
      <c r="J53" s="496">
        <f t="shared" si="134"/>
        <v>0</v>
      </c>
      <c r="K53" s="496">
        <f t="shared" si="134"/>
        <v>0</v>
      </c>
      <c r="L53" s="496">
        <f t="shared" si="134"/>
        <v>0</v>
      </c>
      <c r="M53" s="496">
        <f t="shared" si="134"/>
        <v>75290</v>
      </c>
      <c r="N53" s="496">
        <f t="shared" si="134"/>
        <v>75290</v>
      </c>
      <c r="O53" s="496">
        <f t="shared" si="134"/>
        <v>75290</v>
      </c>
      <c r="P53" s="496">
        <f t="shared" si="134"/>
        <v>0</v>
      </c>
      <c r="Q53" s="496">
        <f t="shared" si="134"/>
        <v>0</v>
      </c>
      <c r="R53" s="496">
        <f t="shared" si="134"/>
        <v>0</v>
      </c>
      <c r="S53" s="496">
        <f t="shared" si="134"/>
        <v>0</v>
      </c>
      <c r="T53" s="496">
        <f t="shared" si="134"/>
        <v>0</v>
      </c>
      <c r="U53" s="496">
        <f t="shared" si="134"/>
        <v>0</v>
      </c>
      <c r="V53" s="561">
        <f>V54+V55</f>
        <v>0</v>
      </c>
    </row>
    <row r="54" spans="1:22" x14ac:dyDescent="0.25">
      <c r="A54" s="616"/>
      <c r="B54" s="505" t="s">
        <v>13</v>
      </c>
      <c r="C54" s="528">
        <f>G54+J54+M54+P54+S54</f>
        <v>49500</v>
      </c>
      <c r="D54" s="528">
        <f t="shared" ref="D54" si="135">H54+K54+N54+Q54+T54</f>
        <v>49500</v>
      </c>
      <c r="E54" s="528">
        <f t="shared" ref="E54" si="136">I54+L54+O54+R54+U54</f>
        <v>49500</v>
      </c>
      <c r="F54" s="562">
        <f t="shared" si="133"/>
        <v>100</v>
      </c>
      <c r="G54" s="528">
        <v>0</v>
      </c>
      <c r="H54" s="528">
        <v>0</v>
      </c>
      <c r="I54" s="528">
        <v>0</v>
      </c>
      <c r="J54" s="528">
        <v>0</v>
      </c>
      <c r="K54" s="528">
        <v>0</v>
      </c>
      <c r="L54" s="528">
        <v>0</v>
      </c>
      <c r="M54" s="528">
        <v>49500</v>
      </c>
      <c r="N54" s="528">
        <v>49500</v>
      </c>
      <c r="O54" s="528">
        <v>49500</v>
      </c>
      <c r="P54" s="528">
        <v>0</v>
      </c>
      <c r="Q54" s="528">
        <v>0</v>
      </c>
      <c r="R54" s="528">
        <v>0</v>
      </c>
      <c r="S54" s="528">
        <v>0</v>
      </c>
      <c r="T54" s="528">
        <v>0</v>
      </c>
      <c r="U54" s="528">
        <v>0</v>
      </c>
      <c r="V54" s="562">
        <v>0</v>
      </c>
    </row>
    <row r="55" spans="1:22" x14ac:dyDescent="0.25">
      <c r="A55" s="616"/>
      <c r="B55" s="566" t="s">
        <v>582</v>
      </c>
      <c r="C55" s="528">
        <f>G55+J55+M55+P55+S55</f>
        <v>25790</v>
      </c>
      <c r="D55" s="528">
        <f t="shared" ref="D55:D56" si="137">H55+K55+N55+Q55+T55</f>
        <v>25790</v>
      </c>
      <c r="E55" s="528">
        <f t="shared" ref="E55:E56" si="138">I55+L55+O55+R55+U55</f>
        <v>25790</v>
      </c>
      <c r="F55" s="562">
        <f t="shared" ref="F55:F56" si="139">E55/C55*100</f>
        <v>100</v>
      </c>
      <c r="G55" s="528">
        <v>0</v>
      </c>
      <c r="H55" s="528">
        <v>0</v>
      </c>
      <c r="I55" s="528">
        <v>0</v>
      </c>
      <c r="J55" s="528">
        <v>0</v>
      </c>
      <c r="K55" s="528">
        <v>0</v>
      </c>
      <c r="L55" s="528">
        <v>0</v>
      </c>
      <c r="M55" s="528">
        <v>25790</v>
      </c>
      <c r="N55" s="528">
        <v>25790</v>
      </c>
      <c r="O55" s="528">
        <v>25790</v>
      </c>
      <c r="P55" s="528">
        <v>0</v>
      </c>
      <c r="Q55" s="528">
        <v>0</v>
      </c>
      <c r="R55" s="528">
        <v>0</v>
      </c>
      <c r="S55" s="528">
        <v>0</v>
      </c>
      <c r="T55" s="528">
        <v>0</v>
      </c>
      <c r="U55" s="528">
        <v>0</v>
      </c>
      <c r="V55" s="562">
        <v>0</v>
      </c>
    </row>
    <row r="56" spans="1:22" ht="159.75" customHeight="1" x14ac:dyDescent="0.25">
      <c r="A56" s="616"/>
      <c r="B56" s="434" t="s">
        <v>785</v>
      </c>
      <c r="C56" s="496">
        <f>G56+J56+M56+P56+S56</f>
        <v>198495</v>
      </c>
      <c r="D56" s="496">
        <f t="shared" si="137"/>
        <v>198495</v>
      </c>
      <c r="E56" s="496">
        <f t="shared" si="138"/>
        <v>198495</v>
      </c>
      <c r="F56" s="561">
        <f t="shared" si="139"/>
        <v>100</v>
      </c>
      <c r="G56" s="507">
        <f>G57+G58</f>
        <v>0</v>
      </c>
      <c r="H56" s="496">
        <f>H57+H58</f>
        <v>0</v>
      </c>
      <c r="I56" s="496">
        <f t="shared" ref="I56:U56" si="140">I57+I58</f>
        <v>0</v>
      </c>
      <c r="J56" s="496">
        <f t="shared" si="140"/>
        <v>0</v>
      </c>
      <c r="K56" s="496">
        <f t="shared" si="140"/>
        <v>0</v>
      </c>
      <c r="L56" s="496">
        <f t="shared" si="140"/>
        <v>0</v>
      </c>
      <c r="M56" s="496">
        <f t="shared" si="140"/>
        <v>0</v>
      </c>
      <c r="N56" s="496">
        <f t="shared" si="140"/>
        <v>0</v>
      </c>
      <c r="O56" s="496">
        <f t="shared" si="140"/>
        <v>0</v>
      </c>
      <c r="P56" s="496">
        <f t="shared" si="140"/>
        <v>84823</v>
      </c>
      <c r="Q56" s="496">
        <f t="shared" si="140"/>
        <v>84823</v>
      </c>
      <c r="R56" s="496">
        <f t="shared" si="140"/>
        <v>84823</v>
      </c>
      <c r="S56" s="496">
        <f t="shared" si="140"/>
        <v>113672</v>
      </c>
      <c r="T56" s="496">
        <f t="shared" si="140"/>
        <v>113672</v>
      </c>
      <c r="U56" s="496">
        <f t="shared" si="140"/>
        <v>113672</v>
      </c>
      <c r="V56" s="561">
        <f t="shared" ref="V56:V57" si="141">U56/S56*100</f>
        <v>100</v>
      </c>
    </row>
    <row r="57" spans="1:22" x14ac:dyDescent="0.25">
      <c r="A57" s="616"/>
      <c r="B57" s="505" t="s">
        <v>13</v>
      </c>
      <c r="C57" s="528">
        <f>G57+J57+M57+P57+S57</f>
        <v>140355</v>
      </c>
      <c r="D57" s="528">
        <f t="shared" ref="D57" si="142">H57+K57+N57+Q57+T57</f>
        <v>140355</v>
      </c>
      <c r="E57" s="528">
        <f t="shared" ref="E57" si="143">I57+L57+O57+R57+U57</f>
        <v>140355</v>
      </c>
      <c r="F57" s="562">
        <f t="shared" ref="F57:F58" si="144">E57/C57*100</f>
        <v>100</v>
      </c>
      <c r="G57" s="528">
        <v>0</v>
      </c>
      <c r="H57" s="528">
        <v>0</v>
      </c>
      <c r="I57" s="528">
        <v>0</v>
      </c>
      <c r="J57" s="528">
        <v>0</v>
      </c>
      <c r="K57" s="528">
        <v>0</v>
      </c>
      <c r="L57" s="528">
        <v>0</v>
      </c>
      <c r="M57" s="528">
        <v>0</v>
      </c>
      <c r="N57" s="528">
        <v>0</v>
      </c>
      <c r="O57" s="528">
        <v>0</v>
      </c>
      <c r="P57" s="528">
        <v>60255</v>
      </c>
      <c r="Q57" s="528">
        <v>60255</v>
      </c>
      <c r="R57" s="528">
        <v>60255</v>
      </c>
      <c r="S57" s="528">
        <v>80100</v>
      </c>
      <c r="T57" s="528">
        <v>80100</v>
      </c>
      <c r="U57" s="528">
        <v>80100</v>
      </c>
      <c r="V57" s="562">
        <f t="shared" si="141"/>
        <v>100</v>
      </c>
    </row>
    <row r="58" spans="1:22" x14ac:dyDescent="0.25">
      <c r="A58" s="616"/>
      <c r="B58" s="566" t="s">
        <v>582</v>
      </c>
      <c r="C58" s="528">
        <f>G58+J58+M58+P58+S58</f>
        <v>58140</v>
      </c>
      <c r="D58" s="528">
        <f t="shared" ref="D58" si="145">H58+K58+N58+Q58+T58</f>
        <v>58140</v>
      </c>
      <c r="E58" s="528">
        <f t="shared" ref="E58" si="146">I58+L58+O58+R58+U58</f>
        <v>58140</v>
      </c>
      <c r="F58" s="562">
        <f t="shared" si="144"/>
        <v>100</v>
      </c>
      <c r="G58" s="528">
        <v>0</v>
      </c>
      <c r="H58" s="528">
        <v>0</v>
      </c>
      <c r="I58" s="528">
        <v>0</v>
      </c>
      <c r="J58" s="528">
        <v>0</v>
      </c>
      <c r="K58" s="528">
        <v>0</v>
      </c>
      <c r="L58" s="528">
        <v>0</v>
      </c>
      <c r="M58" s="528">
        <v>0</v>
      </c>
      <c r="N58" s="528">
        <v>0</v>
      </c>
      <c r="O58" s="528">
        <v>0</v>
      </c>
      <c r="P58" s="528">
        <v>24568</v>
      </c>
      <c r="Q58" s="528">
        <v>24568</v>
      </c>
      <c r="R58" s="528">
        <v>24568</v>
      </c>
      <c r="S58" s="528">
        <v>33572</v>
      </c>
      <c r="T58" s="528">
        <v>33572</v>
      </c>
      <c r="U58" s="528">
        <v>33572</v>
      </c>
      <c r="V58" s="562">
        <f>U58/S58*100</f>
        <v>100</v>
      </c>
    </row>
    <row r="59" spans="1:22" ht="320.25" customHeight="1" x14ac:dyDescent="0.25">
      <c r="A59" s="616">
        <v>5</v>
      </c>
      <c r="B59" s="434" t="s">
        <v>267</v>
      </c>
      <c r="C59" s="496">
        <f t="shared" ref="C59:E59" si="147">C60</f>
        <v>4278735</v>
      </c>
      <c r="D59" s="496">
        <f t="shared" si="147"/>
        <v>4278735</v>
      </c>
      <c r="E59" s="496">
        <f t="shared" si="147"/>
        <v>3905788.8</v>
      </c>
      <c r="F59" s="561">
        <f t="shared" ref="F59:F60" si="148">E59/C59*100</f>
        <v>91.283727550315689</v>
      </c>
      <c r="G59" s="496">
        <f>G60</f>
        <v>910000</v>
      </c>
      <c r="H59" s="496">
        <f>H60</f>
        <v>910000</v>
      </c>
      <c r="I59" s="496">
        <f t="shared" ref="I59:U59" si="149">I60</f>
        <v>567078.80000000005</v>
      </c>
      <c r="J59" s="496">
        <f t="shared" si="149"/>
        <v>1178820</v>
      </c>
      <c r="K59" s="496">
        <f t="shared" si="149"/>
        <v>1178820</v>
      </c>
      <c r="L59" s="496">
        <f t="shared" si="149"/>
        <v>1178820</v>
      </c>
      <c r="M59" s="496">
        <f t="shared" si="149"/>
        <v>1051975</v>
      </c>
      <c r="N59" s="496">
        <f t="shared" si="149"/>
        <v>1051975</v>
      </c>
      <c r="O59" s="496">
        <f t="shared" si="149"/>
        <v>1021950</v>
      </c>
      <c r="P59" s="496">
        <f t="shared" si="149"/>
        <v>592820</v>
      </c>
      <c r="Q59" s="496">
        <f t="shared" si="149"/>
        <v>592820</v>
      </c>
      <c r="R59" s="496">
        <f t="shared" si="149"/>
        <v>592820</v>
      </c>
      <c r="S59" s="496">
        <f t="shared" si="149"/>
        <v>545120</v>
      </c>
      <c r="T59" s="496">
        <f t="shared" si="149"/>
        <v>545120</v>
      </c>
      <c r="U59" s="496">
        <f t="shared" si="149"/>
        <v>545120</v>
      </c>
      <c r="V59" s="561">
        <f>U59/S59*100</f>
        <v>100</v>
      </c>
    </row>
    <row r="60" spans="1:22" x14ac:dyDescent="0.25">
      <c r="A60" s="616"/>
      <c r="B60" s="505" t="s">
        <v>13</v>
      </c>
      <c r="C60" s="528">
        <f>G60+J60+M60+P60+S60</f>
        <v>4278735</v>
      </c>
      <c r="D60" s="528">
        <f t="shared" ref="D60" si="150">H60+K60+N60+Q60+T60</f>
        <v>4278735</v>
      </c>
      <c r="E60" s="528">
        <f t="shared" ref="E60" si="151">I60+L60+O60+R60+U60</f>
        <v>3905788.8</v>
      </c>
      <c r="F60" s="562">
        <f t="shared" si="148"/>
        <v>91.283727550315689</v>
      </c>
      <c r="G60" s="568">
        <v>910000</v>
      </c>
      <c r="H60" s="568">
        <v>910000</v>
      </c>
      <c r="I60" s="568">
        <v>567078.80000000005</v>
      </c>
      <c r="J60" s="568">
        <v>1178820</v>
      </c>
      <c r="K60" s="573">
        <f t="shared" ref="K60" si="152">L60</f>
        <v>1178820</v>
      </c>
      <c r="L60" s="568">
        <v>1178820</v>
      </c>
      <c r="M60" s="568">
        <v>1051975</v>
      </c>
      <c r="N60" s="568">
        <v>1051975</v>
      </c>
      <c r="O60" s="568">
        <v>1021950</v>
      </c>
      <c r="P60" s="568">
        <v>592820</v>
      </c>
      <c r="Q60" s="573">
        <f t="shared" ref="Q60" si="153">R60</f>
        <v>592820</v>
      </c>
      <c r="R60" s="568">
        <v>592820</v>
      </c>
      <c r="S60" s="568">
        <v>545120</v>
      </c>
      <c r="T60" s="573">
        <f t="shared" ref="T60" si="154">U60</f>
        <v>545120</v>
      </c>
      <c r="U60" s="568">
        <v>545120</v>
      </c>
      <c r="V60" s="562">
        <f>U60/S60*100</f>
        <v>100</v>
      </c>
    </row>
    <row r="61" spans="1:22" ht="120" x14ac:dyDescent="0.25">
      <c r="A61" s="616"/>
      <c r="B61" s="434" t="s">
        <v>442</v>
      </c>
      <c r="C61" s="507">
        <f t="shared" ref="C61:E61" si="155">C62</f>
        <v>30025</v>
      </c>
      <c r="D61" s="507">
        <f t="shared" si="155"/>
        <v>30025</v>
      </c>
      <c r="E61" s="507">
        <f t="shared" si="155"/>
        <v>0</v>
      </c>
      <c r="F61" s="561">
        <f t="shared" ref="F61:F62" si="156">E61/C61*100</f>
        <v>0</v>
      </c>
      <c r="G61" s="507">
        <f>G62</f>
        <v>0</v>
      </c>
      <c r="H61" s="507">
        <f>H62</f>
        <v>0</v>
      </c>
      <c r="I61" s="507">
        <f t="shared" ref="I61:U61" si="157">I62</f>
        <v>0</v>
      </c>
      <c r="J61" s="507">
        <f t="shared" si="157"/>
        <v>0</v>
      </c>
      <c r="K61" s="507">
        <f t="shared" si="157"/>
        <v>0</v>
      </c>
      <c r="L61" s="507">
        <f t="shared" si="157"/>
        <v>0</v>
      </c>
      <c r="M61" s="507">
        <f t="shared" si="157"/>
        <v>30025</v>
      </c>
      <c r="N61" s="507">
        <f t="shared" si="157"/>
        <v>30025</v>
      </c>
      <c r="O61" s="507">
        <f t="shared" si="157"/>
        <v>0</v>
      </c>
      <c r="P61" s="507">
        <f t="shared" si="157"/>
        <v>0</v>
      </c>
      <c r="Q61" s="507">
        <f t="shared" si="157"/>
        <v>0</v>
      </c>
      <c r="R61" s="507">
        <f t="shared" si="157"/>
        <v>0</v>
      </c>
      <c r="S61" s="507">
        <f t="shared" si="157"/>
        <v>0</v>
      </c>
      <c r="T61" s="507">
        <f t="shared" si="157"/>
        <v>0</v>
      </c>
      <c r="U61" s="507">
        <f t="shared" si="157"/>
        <v>0</v>
      </c>
      <c r="V61" s="561">
        <f>V62</f>
        <v>0</v>
      </c>
    </row>
    <row r="62" spans="1:22" x14ac:dyDescent="0.25">
      <c r="A62" s="616"/>
      <c r="B62" s="505" t="s">
        <v>13</v>
      </c>
      <c r="C62" s="528">
        <f>G62+J62+M62+P62+S62</f>
        <v>30025</v>
      </c>
      <c r="D62" s="528">
        <f t="shared" ref="D62" si="158">H62+K62+N62+Q62+T62</f>
        <v>30025</v>
      </c>
      <c r="E62" s="528">
        <f t="shared" ref="E62" si="159">I62+L62+O62+R62+U62</f>
        <v>0</v>
      </c>
      <c r="F62" s="562">
        <f t="shared" si="156"/>
        <v>0</v>
      </c>
      <c r="G62" s="528">
        <v>0</v>
      </c>
      <c r="H62" s="528">
        <v>0</v>
      </c>
      <c r="I62" s="528">
        <v>0</v>
      </c>
      <c r="J62" s="528">
        <v>0</v>
      </c>
      <c r="K62" s="528">
        <v>0</v>
      </c>
      <c r="L62" s="528">
        <v>0</v>
      </c>
      <c r="M62" s="528">
        <v>30025</v>
      </c>
      <c r="N62" s="528">
        <v>30025</v>
      </c>
      <c r="O62" s="528">
        <v>0</v>
      </c>
      <c r="P62" s="528">
        <v>0</v>
      </c>
      <c r="Q62" s="528">
        <v>0</v>
      </c>
      <c r="R62" s="528">
        <v>0</v>
      </c>
      <c r="S62" s="528">
        <v>0</v>
      </c>
      <c r="T62" s="528">
        <v>0</v>
      </c>
      <c r="U62" s="528">
        <v>0</v>
      </c>
      <c r="V62" s="562">
        <v>0</v>
      </c>
    </row>
    <row r="63" spans="1:22" ht="193.5" customHeight="1" x14ac:dyDescent="0.25">
      <c r="A63" s="616">
        <v>6</v>
      </c>
      <c r="B63" s="434" t="s">
        <v>283</v>
      </c>
      <c r="C63" s="496">
        <f t="shared" ref="C63:E63" si="160">C64+C65</f>
        <v>14165212.1</v>
      </c>
      <c r="D63" s="496">
        <f t="shared" si="160"/>
        <v>14165212.1</v>
      </c>
      <c r="E63" s="496">
        <f t="shared" si="160"/>
        <v>12899937.07</v>
      </c>
      <c r="F63" s="561">
        <f t="shared" ref="F63:F64" si="161">E63/C63*100</f>
        <v>91.067729723581053</v>
      </c>
      <c r="G63" s="496">
        <f>G64+G65</f>
        <v>2410000</v>
      </c>
      <c r="H63" s="496">
        <f>H64+H65</f>
        <v>2410000</v>
      </c>
      <c r="I63" s="496">
        <f t="shared" ref="I63:U63" si="162">I64+I65</f>
        <v>1815666.5</v>
      </c>
      <c r="J63" s="496">
        <f t="shared" si="162"/>
        <v>2197640</v>
      </c>
      <c r="K63" s="496">
        <f t="shared" si="162"/>
        <v>2197640</v>
      </c>
      <c r="L63" s="496">
        <f t="shared" si="162"/>
        <v>1526698.47</v>
      </c>
      <c r="M63" s="496">
        <f t="shared" si="162"/>
        <v>2631774.1</v>
      </c>
      <c r="N63" s="496">
        <f t="shared" si="162"/>
        <v>2631774.1</v>
      </c>
      <c r="O63" s="496">
        <f t="shared" si="162"/>
        <v>2631774.1</v>
      </c>
      <c r="P63" s="496">
        <f t="shared" si="162"/>
        <v>3250743</v>
      </c>
      <c r="Q63" s="496">
        <f t="shared" si="162"/>
        <v>3250743</v>
      </c>
      <c r="R63" s="496">
        <f t="shared" si="162"/>
        <v>3250743</v>
      </c>
      <c r="S63" s="496">
        <f t="shared" si="162"/>
        <v>3675055</v>
      </c>
      <c r="T63" s="496">
        <f t="shared" si="162"/>
        <v>3675055</v>
      </c>
      <c r="U63" s="496">
        <f t="shared" si="162"/>
        <v>3675055</v>
      </c>
      <c r="V63" s="561">
        <f>U63/S63*100</f>
        <v>100</v>
      </c>
    </row>
    <row r="64" spans="1:22" x14ac:dyDescent="0.25">
      <c r="A64" s="616"/>
      <c r="B64" s="505" t="s">
        <v>13</v>
      </c>
      <c r="C64" s="528">
        <f>G64+J64+M64+P64+S64</f>
        <v>13925504.1</v>
      </c>
      <c r="D64" s="528">
        <f t="shared" ref="D64" si="163">H64+K64+N64+Q64+T64</f>
        <v>13925504.1</v>
      </c>
      <c r="E64" s="528">
        <f t="shared" ref="E64" si="164">I64+L64+O64+R64+U64</f>
        <v>12660229.07</v>
      </c>
      <c r="F64" s="562">
        <f t="shared" si="161"/>
        <v>90.913973232753563</v>
      </c>
      <c r="G64" s="568">
        <v>2410000</v>
      </c>
      <c r="H64" s="568">
        <v>2410000</v>
      </c>
      <c r="I64" s="568">
        <v>1815666.5</v>
      </c>
      <c r="J64" s="568">
        <v>2197640</v>
      </c>
      <c r="K64" s="568">
        <v>2197640</v>
      </c>
      <c r="L64" s="568">
        <v>1526698.47</v>
      </c>
      <c r="M64" s="568">
        <v>2551871.1</v>
      </c>
      <c r="N64" s="573">
        <f t="shared" ref="N64:N65" si="165">O64</f>
        <v>2551871.1</v>
      </c>
      <c r="O64" s="568">
        <v>2551871.1</v>
      </c>
      <c r="P64" s="568">
        <v>3170840</v>
      </c>
      <c r="Q64" s="573">
        <f t="shared" ref="Q64:Q65" si="166">R64</f>
        <v>3170840</v>
      </c>
      <c r="R64" s="568">
        <v>3170840</v>
      </c>
      <c r="S64" s="568">
        <v>3595153</v>
      </c>
      <c r="T64" s="573">
        <f t="shared" ref="T64:T65" si="167">U64</f>
        <v>3595153</v>
      </c>
      <c r="U64" s="568">
        <v>3595153</v>
      </c>
      <c r="V64" s="562">
        <f>U64/S64*100</f>
        <v>100</v>
      </c>
    </row>
    <row r="65" spans="1:29" x14ac:dyDescent="0.25">
      <c r="A65" s="616"/>
      <c r="B65" s="566" t="s">
        <v>582</v>
      </c>
      <c r="C65" s="528">
        <f>G65+J65+M65+P65+S65</f>
        <v>239708</v>
      </c>
      <c r="D65" s="528">
        <f t="shared" ref="D65" si="168">H65+K65+N65+Q65+T65</f>
        <v>239708</v>
      </c>
      <c r="E65" s="528">
        <f t="shared" ref="E65" si="169">I65+L65+O65+R65+U65</f>
        <v>239708</v>
      </c>
      <c r="F65" s="562">
        <f t="shared" ref="F65" si="170">E65/C65*100</f>
        <v>100</v>
      </c>
      <c r="G65" s="568">
        <v>0</v>
      </c>
      <c r="H65" s="568">
        <v>0</v>
      </c>
      <c r="I65" s="568">
        <v>0</v>
      </c>
      <c r="J65" s="568">
        <v>0</v>
      </c>
      <c r="K65" s="568">
        <v>0</v>
      </c>
      <c r="L65" s="568">
        <v>0</v>
      </c>
      <c r="M65" s="567">
        <v>79903</v>
      </c>
      <c r="N65" s="588">
        <f t="shared" si="165"/>
        <v>79903</v>
      </c>
      <c r="O65" s="567">
        <v>79903</v>
      </c>
      <c r="P65" s="567">
        <v>79903</v>
      </c>
      <c r="Q65" s="588">
        <f t="shared" si="166"/>
        <v>79903</v>
      </c>
      <c r="R65" s="567">
        <v>79903</v>
      </c>
      <c r="S65" s="567">
        <v>79902</v>
      </c>
      <c r="T65" s="588">
        <f t="shared" si="167"/>
        <v>79902</v>
      </c>
      <c r="U65" s="567">
        <v>79902</v>
      </c>
      <c r="V65" s="562">
        <f>U65/S65*100</f>
        <v>100</v>
      </c>
    </row>
    <row r="66" spans="1:29" x14ac:dyDescent="0.25">
      <c r="A66" s="616"/>
      <c r="B66" s="570" t="s">
        <v>443</v>
      </c>
      <c r="C66" s="570"/>
      <c r="D66" s="570"/>
      <c r="E66" s="570"/>
      <c r="F66" s="562"/>
      <c r="G66" s="528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2"/>
      <c r="U66" s="542"/>
      <c r="V66" s="562"/>
    </row>
    <row r="67" spans="1:29" ht="105" x14ac:dyDescent="0.25">
      <c r="A67" s="616"/>
      <c r="B67" s="434" t="s">
        <v>786</v>
      </c>
      <c r="C67" s="496">
        <f t="shared" ref="C67:E67" si="171">C68+C69</f>
        <v>269908</v>
      </c>
      <c r="D67" s="496">
        <f t="shared" si="171"/>
        <v>269908</v>
      </c>
      <c r="E67" s="496">
        <f t="shared" si="171"/>
        <v>269908</v>
      </c>
      <c r="F67" s="561">
        <f t="shared" ref="F67:F68" si="172">E67/C67*100</f>
        <v>100</v>
      </c>
      <c r="G67" s="496">
        <f>G68+G69</f>
        <v>0</v>
      </c>
      <c r="H67" s="496">
        <f>H68+H69</f>
        <v>0</v>
      </c>
      <c r="I67" s="496">
        <f t="shared" ref="I67:U67" si="173">I68+I69</f>
        <v>0</v>
      </c>
      <c r="J67" s="496">
        <f t="shared" si="173"/>
        <v>0</v>
      </c>
      <c r="K67" s="496">
        <f t="shared" si="173"/>
        <v>0</v>
      </c>
      <c r="L67" s="496">
        <f t="shared" si="173"/>
        <v>0</v>
      </c>
      <c r="M67" s="496">
        <f t="shared" si="173"/>
        <v>78563</v>
      </c>
      <c r="N67" s="496">
        <f t="shared" si="173"/>
        <v>78563</v>
      </c>
      <c r="O67" s="496">
        <f t="shared" si="173"/>
        <v>78563</v>
      </c>
      <c r="P67" s="496">
        <f t="shared" si="173"/>
        <v>101473</v>
      </c>
      <c r="Q67" s="496">
        <f t="shared" si="173"/>
        <v>101473</v>
      </c>
      <c r="R67" s="496">
        <f t="shared" si="173"/>
        <v>101473</v>
      </c>
      <c r="S67" s="496">
        <f t="shared" si="173"/>
        <v>89872</v>
      </c>
      <c r="T67" s="496">
        <f t="shared" si="173"/>
        <v>89872</v>
      </c>
      <c r="U67" s="496">
        <f t="shared" si="173"/>
        <v>89872</v>
      </c>
      <c r="V67" s="561">
        <f t="shared" ref="V67:V80" si="174">U67/S67*100</f>
        <v>100</v>
      </c>
    </row>
    <row r="68" spans="1:29" x14ac:dyDescent="0.25">
      <c r="A68" s="616"/>
      <c r="B68" s="505" t="s">
        <v>13</v>
      </c>
      <c r="C68" s="528">
        <f t="shared" ref="C68:C76" si="175">G68+J68+M68+P68+S68</f>
        <v>185690</v>
      </c>
      <c r="D68" s="528">
        <f t="shared" ref="D68" si="176">H68+K68+N68+Q68+T68</f>
        <v>185690</v>
      </c>
      <c r="E68" s="528">
        <f t="shared" ref="E68" si="177">I68+L68+O68+R68+U68</f>
        <v>185690</v>
      </c>
      <c r="F68" s="562">
        <f t="shared" si="172"/>
        <v>100</v>
      </c>
      <c r="G68" s="528">
        <v>0</v>
      </c>
      <c r="H68" s="528">
        <v>0</v>
      </c>
      <c r="I68" s="528">
        <v>0</v>
      </c>
      <c r="J68" s="528">
        <v>0</v>
      </c>
      <c r="K68" s="528">
        <v>0</v>
      </c>
      <c r="L68" s="528">
        <v>0</v>
      </c>
      <c r="M68" s="528">
        <v>50490</v>
      </c>
      <c r="N68" s="528">
        <v>50490</v>
      </c>
      <c r="O68" s="528">
        <v>50490</v>
      </c>
      <c r="P68" s="528">
        <v>73400</v>
      </c>
      <c r="Q68" s="528">
        <v>73400</v>
      </c>
      <c r="R68" s="528">
        <v>73400</v>
      </c>
      <c r="S68" s="528">
        <v>61800</v>
      </c>
      <c r="T68" s="528">
        <v>61800</v>
      </c>
      <c r="U68" s="528">
        <v>61800</v>
      </c>
      <c r="V68" s="562">
        <f t="shared" si="174"/>
        <v>100</v>
      </c>
    </row>
    <row r="69" spans="1:29" x14ac:dyDescent="0.25">
      <c r="A69" s="616"/>
      <c r="B69" s="566" t="s">
        <v>582</v>
      </c>
      <c r="C69" s="528">
        <f t="shared" si="175"/>
        <v>84218</v>
      </c>
      <c r="D69" s="528">
        <f t="shared" ref="D69:D70" si="178">H69+K69+N69+Q69+T69</f>
        <v>84218</v>
      </c>
      <c r="E69" s="528">
        <f t="shared" ref="E69:E70" si="179">I69+L69+O69+R69+U69</f>
        <v>84218</v>
      </c>
      <c r="F69" s="562">
        <f t="shared" ref="F69" si="180">E69/C69*100</f>
        <v>100</v>
      </c>
      <c r="G69" s="528">
        <v>0</v>
      </c>
      <c r="H69" s="528">
        <v>0</v>
      </c>
      <c r="I69" s="528">
        <v>0</v>
      </c>
      <c r="J69" s="528">
        <v>0</v>
      </c>
      <c r="K69" s="528">
        <v>0</v>
      </c>
      <c r="L69" s="528">
        <v>0</v>
      </c>
      <c r="M69" s="528">
        <v>28073</v>
      </c>
      <c r="N69" s="528">
        <v>28073</v>
      </c>
      <c r="O69" s="528">
        <v>28073</v>
      </c>
      <c r="P69" s="528">
        <v>28073</v>
      </c>
      <c r="Q69" s="528">
        <v>28073</v>
      </c>
      <c r="R69" s="528">
        <v>28073</v>
      </c>
      <c r="S69" s="528">
        <v>28072</v>
      </c>
      <c r="T69" s="528">
        <v>28072</v>
      </c>
      <c r="U69" s="528">
        <v>28072</v>
      </c>
      <c r="V69" s="562">
        <f t="shared" si="174"/>
        <v>100</v>
      </c>
    </row>
    <row r="70" spans="1:29" ht="120" x14ac:dyDescent="0.25">
      <c r="A70" s="616"/>
      <c r="B70" s="434" t="s">
        <v>787</v>
      </c>
      <c r="C70" s="496">
        <f t="shared" si="175"/>
        <v>488343</v>
      </c>
      <c r="D70" s="496">
        <f t="shared" si="178"/>
        <v>488343</v>
      </c>
      <c r="E70" s="496">
        <f t="shared" si="179"/>
        <v>488343</v>
      </c>
      <c r="F70" s="561">
        <f t="shared" ref="F70:F71" si="181">E70/C70*100</f>
        <v>100</v>
      </c>
      <c r="G70" s="496">
        <f>G71+G72</f>
        <v>0</v>
      </c>
      <c r="H70" s="496">
        <f>H71+H72</f>
        <v>0</v>
      </c>
      <c r="I70" s="496">
        <f t="shared" ref="I70:U70" si="182">I71+I72</f>
        <v>0</v>
      </c>
      <c r="J70" s="496">
        <f t="shared" si="182"/>
        <v>0</v>
      </c>
      <c r="K70" s="496">
        <f t="shared" si="182"/>
        <v>0</v>
      </c>
      <c r="L70" s="496">
        <f t="shared" si="182"/>
        <v>0</v>
      </c>
      <c r="M70" s="496">
        <f t="shared" si="182"/>
        <v>142700</v>
      </c>
      <c r="N70" s="496">
        <f t="shared" si="182"/>
        <v>142700</v>
      </c>
      <c r="O70" s="496">
        <f t="shared" si="182"/>
        <v>142700</v>
      </c>
      <c r="P70" s="496">
        <f t="shared" si="182"/>
        <v>182580</v>
      </c>
      <c r="Q70" s="496">
        <f t="shared" si="182"/>
        <v>182580</v>
      </c>
      <c r="R70" s="496">
        <f t="shared" si="182"/>
        <v>182580</v>
      </c>
      <c r="S70" s="496">
        <f t="shared" si="182"/>
        <v>163063</v>
      </c>
      <c r="T70" s="496">
        <f t="shared" si="182"/>
        <v>163063</v>
      </c>
      <c r="U70" s="496">
        <f t="shared" si="182"/>
        <v>163063</v>
      </c>
      <c r="V70" s="562">
        <f t="shared" si="174"/>
        <v>100</v>
      </c>
    </row>
    <row r="71" spans="1:29" x14ac:dyDescent="0.25">
      <c r="A71" s="616"/>
      <c r="B71" s="505" t="s">
        <v>13</v>
      </c>
      <c r="C71" s="528">
        <f t="shared" si="175"/>
        <v>332853</v>
      </c>
      <c r="D71" s="528">
        <f t="shared" ref="D71" si="183">H71+K71+N71+Q71+T71</f>
        <v>332853</v>
      </c>
      <c r="E71" s="528">
        <f t="shared" ref="E71" si="184">I71+L71+O71+R71+U71</f>
        <v>332853</v>
      </c>
      <c r="F71" s="562">
        <f t="shared" si="181"/>
        <v>100</v>
      </c>
      <c r="G71" s="528">
        <v>0</v>
      </c>
      <c r="H71" s="528">
        <v>0</v>
      </c>
      <c r="I71" s="528">
        <v>0</v>
      </c>
      <c r="J71" s="528">
        <v>0</v>
      </c>
      <c r="K71" s="528">
        <v>0</v>
      </c>
      <c r="L71" s="528">
        <v>0</v>
      </c>
      <c r="M71" s="528">
        <v>90870</v>
      </c>
      <c r="N71" s="528">
        <v>90870</v>
      </c>
      <c r="O71" s="528">
        <v>90870</v>
      </c>
      <c r="P71" s="528">
        <v>130750</v>
      </c>
      <c r="Q71" s="528">
        <v>130750</v>
      </c>
      <c r="R71" s="528">
        <v>130750</v>
      </c>
      <c r="S71" s="528">
        <v>111233</v>
      </c>
      <c r="T71" s="528">
        <v>111233</v>
      </c>
      <c r="U71" s="528">
        <v>111233</v>
      </c>
      <c r="V71" s="562">
        <f t="shared" si="174"/>
        <v>100</v>
      </c>
    </row>
    <row r="72" spans="1:29" x14ac:dyDescent="0.25">
      <c r="A72" s="616"/>
      <c r="B72" s="566" t="s">
        <v>582</v>
      </c>
      <c r="C72" s="528">
        <f t="shared" si="175"/>
        <v>155490</v>
      </c>
      <c r="D72" s="528">
        <f t="shared" ref="D72:D73" si="185">H72+K72+N72+Q72+T72</f>
        <v>155490</v>
      </c>
      <c r="E72" s="528">
        <f t="shared" ref="E72:E73" si="186">I72+L72+O72+R72+U72</f>
        <v>155490</v>
      </c>
      <c r="F72" s="562">
        <f t="shared" ref="F72:F73" si="187">E72/C72*100</f>
        <v>100</v>
      </c>
      <c r="G72" s="528">
        <v>0</v>
      </c>
      <c r="H72" s="528">
        <v>0</v>
      </c>
      <c r="I72" s="528">
        <v>0</v>
      </c>
      <c r="J72" s="528">
        <v>0</v>
      </c>
      <c r="K72" s="528">
        <v>0</v>
      </c>
      <c r="L72" s="528">
        <v>0</v>
      </c>
      <c r="M72" s="528">
        <v>51830</v>
      </c>
      <c r="N72" s="528">
        <v>51830</v>
      </c>
      <c r="O72" s="528">
        <v>51830</v>
      </c>
      <c r="P72" s="528">
        <v>51830</v>
      </c>
      <c r="Q72" s="528">
        <v>51830</v>
      </c>
      <c r="R72" s="528">
        <v>51830</v>
      </c>
      <c r="S72" s="528">
        <v>51830</v>
      </c>
      <c r="T72" s="528">
        <v>51830</v>
      </c>
      <c r="U72" s="528">
        <v>51830</v>
      </c>
      <c r="V72" s="562">
        <f t="shared" si="174"/>
        <v>100</v>
      </c>
    </row>
    <row r="73" spans="1:29" ht="210" x14ac:dyDescent="0.25">
      <c r="A73" s="616">
        <v>7</v>
      </c>
      <c r="B73" s="434" t="s">
        <v>266</v>
      </c>
      <c r="C73" s="496">
        <f t="shared" si="175"/>
        <v>3200814</v>
      </c>
      <c r="D73" s="496">
        <f t="shared" si="185"/>
        <v>3200814</v>
      </c>
      <c r="E73" s="496">
        <f t="shared" si="186"/>
        <v>3200814</v>
      </c>
      <c r="F73" s="561">
        <f t="shared" si="187"/>
        <v>100</v>
      </c>
      <c r="G73" s="496">
        <f>G74</f>
        <v>450000</v>
      </c>
      <c r="H73" s="496">
        <f>H74</f>
        <v>450000</v>
      </c>
      <c r="I73" s="496">
        <f t="shared" ref="I73:U73" si="188">I74</f>
        <v>450000</v>
      </c>
      <c r="J73" s="496">
        <f t="shared" si="188"/>
        <v>450000</v>
      </c>
      <c r="K73" s="496">
        <f t="shared" si="188"/>
        <v>450000</v>
      </c>
      <c r="L73" s="496">
        <f t="shared" si="188"/>
        <v>450000</v>
      </c>
      <c r="M73" s="496">
        <f t="shared" si="188"/>
        <v>675300</v>
      </c>
      <c r="N73" s="496">
        <f t="shared" si="188"/>
        <v>675300</v>
      </c>
      <c r="O73" s="496">
        <f t="shared" si="188"/>
        <v>675300</v>
      </c>
      <c r="P73" s="496">
        <f t="shared" si="188"/>
        <v>827740</v>
      </c>
      <c r="Q73" s="496">
        <f t="shared" si="188"/>
        <v>827740</v>
      </c>
      <c r="R73" s="496">
        <f t="shared" si="188"/>
        <v>827740</v>
      </c>
      <c r="S73" s="496">
        <f t="shared" si="188"/>
        <v>797774</v>
      </c>
      <c r="T73" s="496">
        <f t="shared" si="188"/>
        <v>797774</v>
      </c>
      <c r="U73" s="496">
        <f t="shared" si="188"/>
        <v>797774</v>
      </c>
      <c r="V73" s="561">
        <f t="shared" si="174"/>
        <v>100</v>
      </c>
    </row>
    <row r="74" spans="1:29" s="497" customFormat="1" x14ac:dyDescent="0.25">
      <c r="A74" s="544"/>
      <c r="B74" s="505" t="s">
        <v>13</v>
      </c>
      <c r="C74" s="528">
        <f t="shared" si="175"/>
        <v>3200814</v>
      </c>
      <c r="D74" s="528">
        <f t="shared" ref="D74:D75" si="189">H74+K74+N74+Q74+T74</f>
        <v>3200814</v>
      </c>
      <c r="E74" s="528">
        <f t="shared" ref="E74:E75" si="190">I74+L74+O74+R74+U74</f>
        <v>3200814</v>
      </c>
      <c r="F74" s="562">
        <f t="shared" ref="F74:F75" si="191">E74/C74*100</f>
        <v>100</v>
      </c>
      <c r="G74" s="568">
        <v>450000</v>
      </c>
      <c r="H74" s="573">
        <f t="shared" ref="H74" si="192">I74</f>
        <v>450000</v>
      </c>
      <c r="I74" s="568">
        <v>450000</v>
      </c>
      <c r="J74" s="568">
        <v>450000</v>
      </c>
      <c r="K74" s="573">
        <f t="shared" ref="K74" si="193">L74</f>
        <v>450000</v>
      </c>
      <c r="L74" s="568">
        <v>450000</v>
      </c>
      <c r="M74" s="568">
        <v>675300</v>
      </c>
      <c r="N74" s="573">
        <f t="shared" ref="N74" si="194">O74</f>
        <v>675300</v>
      </c>
      <c r="O74" s="568">
        <v>675300</v>
      </c>
      <c r="P74" s="568">
        <v>827740</v>
      </c>
      <c r="Q74" s="573">
        <f t="shared" ref="Q74" si="195">R74</f>
        <v>827740</v>
      </c>
      <c r="R74" s="568">
        <v>827740</v>
      </c>
      <c r="S74" s="568">
        <v>797774</v>
      </c>
      <c r="T74" s="573">
        <f t="shared" ref="T74" si="196">U74</f>
        <v>797774</v>
      </c>
      <c r="U74" s="568">
        <v>797774</v>
      </c>
      <c r="V74" s="562">
        <f t="shared" si="174"/>
        <v>100</v>
      </c>
      <c r="W74" s="593"/>
      <c r="X74" s="593"/>
      <c r="Y74" s="593"/>
      <c r="Z74" s="593"/>
      <c r="AA74" s="593"/>
      <c r="AB74" s="593"/>
      <c r="AC74" s="593"/>
    </row>
    <row r="75" spans="1:29" ht="178.5" customHeight="1" x14ac:dyDescent="0.25">
      <c r="A75" s="616">
        <v>8</v>
      </c>
      <c r="B75" s="434" t="s">
        <v>265</v>
      </c>
      <c r="C75" s="496">
        <f t="shared" si="175"/>
        <v>2339303</v>
      </c>
      <c r="D75" s="496">
        <f t="shared" si="189"/>
        <v>2247353</v>
      </c>
      <c r="E75" s="496">
        <f t="shared" si="190"/>
        <v>2247353</v>
      </c>
      <c r="F75" s="561">
        <f t="shared" si="191"/>
        <v>96.069342021961248</v>
      </c>
      <c r="G75" s="496">
        <f>G76</f>
        <v>321950</v>
      </c>
      <c r="H75" s="496">
        <f>H76</f>
        <v>230000</v>
      </c>
      <c r="I75" s="496">
        <f t="shared" ref="I75:U75" si="197">I76</f>
        <v>230000</v>
      </c>
      <c r="J75" s="496">
        <f t="shared" si="197"/>
        <v>262000</v>
      </c>
      <c r="K75" s="496">
        <f t="shared" si="197"/>
        <v>262000</v>
      </c>
      <c r="L75" s="496">
        <f t="shared" si="197"/>
        <v>262000</v>
      </c>
      <c r="M75" s="496">
        <f t="shared" si="197"/>
        <v>517000</v>
      </c>
      <c r="N75" s="496">
        <f t="shared" si="197"/>
        <v>517000</v>
      </c>
      <c r="O75" s="496">
        <f t="shared" si="197"/>
        <v>517000</v>
      </c>
      <c r="P75" s="496">
        <f t="shared" si="197"/>
        <v>602000</v>
      </c>
      <c r="Q75" s="496">
        <f t="shared" si="197"/>
        <v>602000</v>
      </c>
      <c r="R75" s="496">
        <f t="shared" si="197"/>
        <v>602000</v>
      </c>
      <c r="S75" s="496">
        <f t="shared" si="197"/>
        <v>636353</v>
      </c>
      <c r="T75" s="496">
        <f t="shared" si="197"/>
        <v>636353</v>
      </c>
      <c r="U75" s="496">
        <f t="shared" si="197"/>
        <v>636353</v>
      </c>
      <c r="V75" s="561">
        <f t="shared" si="174"/>
        <v>100</v>
      </c>
    </row>
    <row r="76" spans="1:29" s="497" customFormat="1" x14ac:dyDescent="0.25">
      <c r="A76" s="544"/>
      <c r="B76" s="505" t="s">
        <v>13</v>
      </c>
      <c r="C76" s="528">
        <f t="shared" si="175"/>
        <v>2339303</v>
      </c>
      <c r="D76" s="528">
        <f t="shared" ref="D76" si="198">H76+K76+N76+Q76+T76</f>
        <v>2247353</v>
      </c>
      <c r="E76" s="528">
        <f t="shared" ref="E76" si="199">I76+L76+O76+R76+U76</f>
        <v>2247353</v>
      </c>
      <c r="F76" s="562">
        <f t="shared" ref="F76" si="200">E76/C76*100</f>
        <v>96.069342021961248</v>
      </c>
      <c r="G76" s="568">
        <v>321950</v>
      </c>
      <c r="H76" s="573">
        <f t="shared" ref="H76" si="201">I76</f>
        <v>230000</v>
      </c>
      <c r="I76" s="568">
        <v>230000</v>
      </c>
      <c r="J76" s="568">
        <v>262000</v>
      </c>
      <c r="K76" s="573">
        <f t="shared" ref="K76" si="202">L76</f>
        <v>262000</v>
      </c>
      <c r="L76" s="568">
        <v>262000</v>
      </c>
      <c r="M76" s="568">
        <v>517000</v>
      </c>
      <c r="N76" s="573">
        <f t="shared" ref="N76" si="203">O76</f>
        <v>517000</v>
      </c>
      <c r="O76" s="568">
        <v>517000</v>
      </c>
      <c r="P76" s="568">
        <v>602000</v>
      </c>
      <c r="Q76" s="573">
        <f t="shared" ref="Q76" si="204">R76</f>
        <v>602000</v>
      </c>
      <c r="R76" s="568">
        <v>602000</v>
      </c>
      <c r="S76" s="568">
        <v>636353</v>
      </c>
      <c r="T76" s="573">
        <f t="shared" ref="T76" si="205">U76</f>
        <v>636353</v>
      </c>
      <c r="U76" s="568">
        <v>636353</v>
      </c>
      <c r="V76" s="562">
        <f t="shared" si="174"/>
        <v>100</v>
      </c>
      <c r="W76" s="593"/>
      <c r="X76" s="593"/>
      <c r="Y76" s="593"/>
      <c r="Z76" s="593"/>
      <c r="AA76" s="593"/>
      <c r="AB76" s="593"/>
      <c r="AC76" s="593"/>
    </row>
    <row r="77" spans="1:29" ht="89.25" customHeight="1" x14ac:dyDescent="0.25">
      <c r="A77" s="616">
        <v>9</v>
      </c>
      <c r="B77" s="434" t="s">
        <v>264</v>
      </c>
      <c r="C77" s="496">
        <f t="shared" ref="C77:E77" si="206">C78</f>
        <v>3798000</v>
      </c>
      <c r="D77" s="496">
        <f t="shared" si="206"/>
        <v>2213154.58</v>
      </c>
      <c r="E77" s="496">
        <f t="shared" si="206"/>
        <v>2213154.58</v>
      </c>
      <c r="F77" s="561">
        <f t="shared" ref="F77:F79" si="207">E77/C77*100</f>
        <v>58.271579252238027</v>
      </c>
      <c r="G77" s="496">
        <f>G78</f>
        <v>260000</v>
      </c>
      <c r="H77" s="496">
        <f>H78</f>
        <v>305107</v>
      </c>
      <c r="I77" s="496">
        <f t="shared" ref="I77:U77" si="208">I78</f>
        <v>305107</v>
      </c>
      <c r="J77" s="496">
        <f t="shared" si="208"/>
        <v>1880000</v>
      </c>
      <c r="K77" s="496">
        <f t="shared" si="208"/>
        <v>332544.26</v>
      </c>
      <c r="L77" s="496">
        <f t="shared" si="208"/>
        <v>332544.26</v>
      </c>
      <c r="M77" s="496">
        <f t="shared" si="208"/>
        <v>600000</v>
      </c>
      <c r="N77" s="496">
        <f t="shared" si="208"/>
        <v>308247.17</v>
      </c>
      <c r="O77" s="496">
        <f t="shared" si="208"/>
        <v>308247.17</v>
      </c>
      <c r="P77" s="496">
        <f t="shared" si="208"/>
        <v>528000</v>
      </c>
      <c r="Q77" s="496">
        <f t="shared" si="208"/>
        <v>307256.15000000002</v>
      </c>
      <c r="R77" s="496">
        <f t="shared" si="208"/>
        <v>307256.15000000002</v>
      </c>
      <c r="S77" s="496">
        <f t="shared" si="208"/>
        <v>530000</v>
      </c>
      <c r="T77" s="496">
        <f t="shared" si="208"/>
        <v>960000</v>
      </c>
      <c r="U77" s="496">
        <f t="shared" si="208"/>
        <v>960000</v>
      </c>
      <c r="V77" s="561">
        <f t="shared" si="174"/>
        <v>181.13207547169813</v>
      </c>
    </row>
    <row r="78" spans="1:29" x14ac:dyDescent="0.25">
      <c r="A78" s="616"/>
      <c r="B78" s="566" t="s">
        <v>582</v>
      </c>
      <c r="C78" s="528">
        <f>G78+J78+M78+P78+S78</f>
        <v>3798000</v>
      </c>
      <c r="D78" s="528">
        <f t="shared" ref="D78:D79" si="209">H78+K78+N78+Q78+T78</f>
        <v>2213154.58</v>
      </c>
      <c r="E78" s="528">
        <f t="shared" ref="E78:E79" si="210">I78+L78+O78+R78+U78</f>
        <v>2213154.58</v>
      </c>
      <c r="F78" s="562">
        <f t="shared" si="207"/>
        <v>58.271579252238027</v>
      </c>
      <c r="G78" s="567">
        <v>260000</v>
      </c>
      <c r="H78" s="588">
        <f t="shared" ref="H78" si="211">I78</f>
        <v>305107</v>
      </c>
      <c r="I78" s="567">
        <v>305107</v>
      </c>
      <c r="J78" s="567">
        <v>1880000</v>
      </c>
      <c r="K78" s="588">
        <f t="shared" ref="K78" si="212">L78</f>
        <v>332544.26</v>
      </c>
      <c r="L78" s="567">
        <v>332544.26</v>
      </c>
      <c r="M78" s="567">
        <v>600000</v>
      </c>
      <c r="N78" s="588">
        <f t="shared" ref="N78" si="213">O78</f>
        <v>308247.17</v>
      </c>
      <c r="O78" s="567">
        <v>308247.17</v>
      </c>
      <c r="P78" s="567">
        <v>528000</v>
      </c>
      <c r="Q78" s="588">
        <f t="shared" ref="Q78" si="214">R78</f>
        <v>307256.15000000002</v>
      </c>
      <c r="R78" s="567">
        <v>307256.15000000002</v>
      </c>
      <c r="S78" s="567">
        <v>530000</v>
      </c>
      <c r="T78" s="588">
        <f t="shared" ref="T78" si="215">U78</f>
        <v>960000</v>
      </c>
      <c r="U78" s="567">
        <v>960000</v>
      </c>
      <c r="V78" s="562">
        <f t="shared" si="174"/>
        <v>181.13207547169813</v>
      </c>
    </row>
    <row r="79" spans="1:29" ht="28.5" x14ac:dyDescent="0.25">
      <c r="A79" s="616"/>
      <c r="B79" s="506" t="s">
        <v>54</v>
      </c>
      <c r="C79" s="543">
        <f>G79+J79+M79+P79+S79</f>
        <v>30817597.100000001</v>
      </c>
      <c r="D79" s="543">
        <f t="shared" si="209"/>
        <v>29117351.68</v>
      </c>
      <c r="E79" s="543">
        <f t="shared" si="210"/>
        <v>27446805.449999999</v>
      </c>
      <c r="F79" s="563">
        <f t="shared" si="207"/>
        <v>89.062120453252334</v>
      </c>
      <c r="G79" s="543">
        <f t="shared" ref="G79:U79" si="216">G80+G81</f>
        <v>4876950</v>
      </c>
      <c r="H79" s="543">
        <f t="shared" si="216"/>
        <v>4830107</v>
      </c>
      <c r="I79" s="543">
        <f t="shared" si="216"/>
        <v>3892852.3</v>
      </c>
      <c r="J79" s="543">
        <f t="shared" si="216"/>
        <v>6345670</v>
      </c>
      <c r="K79" s="543">
        <f t="shared" si="216"/>
        <v>4774764.26</v>
      </c>
      <c r="L79" s="543">
        <f t="shared" si="216"/>
        <v>4103822.7299999995</v>
      </c>
      <c r="M79" s="543">
        <f t="shared" si="216"/>
        <v>6061424.0999999996</v>
      </c>
      <c r="N79" s="543">
        <f t="shared" si="216"/>
        <v>5769671.2699999996</v>
      </c>
      <c r="O79" s="543">
        <f t="shared" si="216"/>
        <v>5707321.2699999996</v>
      </c>
      <c r="P79" s="543">
        <f t="shared" si="216"/>
        <v>6490466</v>
      </c>
      <c r="Q79" s="543">
        <f t="shared" si="216"/>
        <v>6269722.1500000004</v>
      </c>
      <c r="R79" s="543">
        <f t="shared" si="216"/>
        <v>6269722.1500000004</v>
      </c>
      <c r="S79" s="543">
        <f t="shared" si="216"/>
        <v>7043087</v>
      </c>
      <c r="T79" s="543">
        <f t="shared" si="216"/>
        <v>7473087</v>
      </c>
      <c r="U79" s="543">
        <f t="shared" si="216"/>
        <v>7473087</v>
      </c>
      <c r="V79" s="561">
        <f t="shared" si="174"/>
        <v>106.10527741599671</v>
      </c>
    </row>
    <row r="80" spans="1:29" x14ac:dyDescent="0.25">
      <c r="A80" s="616"/>
      <c r="B80" s="505" t="s">
        <v>13</v>
      </c>
      <c r="C80" s="528">
        <f>G80+J80+M80+P80+S80</f>
        <v>26672509.100000001</v>
      </c>
      <c r="D80" s="528">
        <f t="shared" ref="D80" si="217">H80+K80+N80+Q80+T80</f>
        <v>26580559.100000001</v>
      </c>
      <c r="E80" s="528">
        <f t="shared" ref="E80" si="218">I80+L80+O80+R80+U80</f>
        <v>24910012.869999997</v>
      </c>
      <c r="F80" s="562">
        <f t="shared" ref="F80" si="219">E80/C80*100</f>
        <v>93.392086873446772</v>
      </c>
      <c r="G80" s="528">
        <f>G76+G74+G64+G60+G45</f>
        <v>4616950</v>
      </c>
      <c r="H80" s="528">
        <f>H76+H74+H64+H60+H45</f>
        <v>4525000</v>
      </c>
      <c r="I80" s="528">
        <f t="shared" ref="I80:U80" si="220">I76+I74+I64+I60+I45</f>
        <v>3587745.3</v>
      </c>
      <c r="J80" s="528">
        <f t="shared" si="220"/>
        <v>4442220</v>
      </c>
      <c r="K80" s="528">
        <f t="shared" si="220"/>
        <v>4442220</v>
      </c>
      <c r="L80" s="528">
        <f t="shared" si="220"/>
        <v>3771278.4699999997</v>
      </c>
      <c r="M80" s="528">
        <f t="shared" si="220"/>
        <v>5355731.0999999996</v>
      </c>
      <c r="N80" s="528">
        <f t="shared" si="220"/>
        <v>5355731.0999999996</v>
      </c>
      <c r="O80" s="528">
        <f t="shared" si="220"/>
        <v>5293381.0999999996</v>
      </c>
      <c r="P80" s="528">
        <f t="shared" si="220"/>
        <v>5857995</v>
      </c>
      <c r="Q80" s="528">
        <f t="shared" si="220"/>
        <v>5857995</v>
      </c>
      <c r="R80" s="528">
        <f t="shared" si="220"/>
        <v>5857995</v>
      </c>
      <c r="S80" s="528">
        <f t="shared" si="220"/>
        <v>6399613</v>
      </c>
      <c r="T80" s="528">
        <f t="shared" si="220"/>
        <v>6399613</v>
      </c>
      <c r="U80" s="528">
        <f t="shared" si="220"/>
        <v>6399613</v>
      </c>
      <c r="V80" s="562">
        <f t="shared" si="174"/>
        <v>100</v>
      </c>
    </row>
    <row r="81" spans="1:22" ht="30" x14ac:dyDescent="0.25">
      <c r="A81" s="616"/>
      <c r="B81" s="505" t="s">
        <v>19</v>
      </c>
      <c r="C81" s="528">
        <f>G81+J81+M81+P81+S81</f>
        <v>4145088</v>
      </c>
      <c r="D81" s="528">
        <f t="shared" ref="D81" si="221">H81+K81+N81+Q81+T81</f>
        <v>2536792.58</v>
      </c>
      <c r="E81" s="528">
        <f t="shared" ref="E81" si="222">I81+L81+O81+R81+U81</f>
        <v>2536792.58</v>
      </c>
      <c r="F81" s="562">
        <f t="shared" ref="F81" si="223">E81/C81*100</f>
        <v>61.199969216576342</v>
      </c>
      <c r="G81" s="528">
        <f>G46+G65+G78</f>
        <v>260000</v>
      </c>
      <c r="H81" s="528">
        <f t="shared" ref="H81:U81" si="224">H78+H46+H65</f>
        <v>305107</v>
      </c>
      <c r="I81" s="528">
        <f t="shared" si="224"/>
        <v>305107</v>
      </c>
      <c r="J81" s="528">
        <f t="shared" si="224"/>
        <v>1903450</v>
      </c>
      <c r="K81" s="528">
        <f t="shared" si="224"/>
        <v>332544.26</v>
      </c>
      <c r="L81" s="528">
        <f t="shared" si="224"/>
        <v>332544.26</v>
      </c>
      <c r="M81" s="528">
        <f t="shared" si="224"/>
        <v>705693</v>
      </c>
      <c r="N81" s="528">
        <f t="shared" si="224"/>
        <v>413940.17</v>
      </c>
      <c r="O81" s="528">
        <f t="shared" si="224"/>
        <v>413940.17</v>
      </c>
      <c r="P81" s="528">
        <f t="shared" si="224"/>
        <v>632471</v>
      </c>
      <c r="Q81" s="528">
        <f t="shared" si="224"/>
        <v>411727.15</v>
      </c>
      <c r="R81" s="528">
        <f t="shared" si="224"/>
        <v>411727.15</v>
      </c>
      <c r="S81" s="528">
        <f t="shared" si="224"/>
        <v>643474</v>
      </c>
      <c r="T81" s="528">
        <f t="shared" si="224"/>
        <v>1073474</v>
      </c>
      <c r="U81" s="528">
        <f t="shared" si="224"/>
        <v>1073474</v>
      </c>
      <c r="V81" s="562">
        <f>U81/S81*100</f>
        <v>166.82476681264512</v>
      </c>
    </row>
    <row r="82" spans="1:22" ht="28.5" x14ac:dyDescent="0.25">
      <c r="A82" s="616"/>
      <c r="B82" s="506" t="s">
        <v>73</v>
      </c>
      <c r="C82" s="543">
        <f>C83+C88</f>
        <v>305566527.01999998</v>
      </c>
      <c r="D82" s="543">
        <f>D83+D88</f>
        <v>262915575.12</v>
      </c>
      <c r="E82" s="543">
        <f>E83+E88</f>
        <v>258742135.74000001</v>
      </c>
      <c r="F82" s="563">
        <f t="shared" ref="F82:F83" si="225">E82/C82*100</f>
        <v>84.676203988490144</v>
      </c>
      <c r="G82" s="543">
        <f t="shared" ref="G82:U82" si="226">G83+G88</f>
        <v>14683050</v>
      </c>
      <c r="H82" s="543">
        <f t="shared" si="226"/>
        <v>21629412</v>
      </c>
      <c r="I82" s="543">
        <f t="shared" si="226"/>
        <v>20582157.300000001</v>
      </c>
      <c r="J82" s="543">
        <f t="shared" si="226"/>
        <v>28998193</v>
      </c>
      <c r="K82" s="543">
        <f t="shared" si="226"/>
        <v>13465288.949999999</v>
      </c>
      <c r="L82" s="543">
        <f t="shared" si="226"/>
        <v>10436929.27</v>
      </c>
      <c r="M82" s="543">
        <f t="shared" si="226"/>
        <v>71962522</v>
      </c>
      <c r="N82" s="543">
        <f t="shared" si="226"/>
        <v>75121560.099999994</v>
      </c>
      <c r="O82" s="543">
        <f t="shared" si="226"/>
        <v>75023735.099999994</v>
      </c>
      <c r="P82" s="543">
        <f t="shared" si="226"/>
        <v>100343580.45</v>
      </c>
      <c r="Q82" s="543">
        <f t="shared" si="226"/>
        <v>66960534.5</v>
      </c>
      <c r="R82" s="543">
        <f t="shared" si="226"/>
        <v>66960534.5</v>
      </c>
      <c r="S82" s="543">
        <f t="shared" si="226"/>
        <v>89579181.569999993</v>
      </c>
      <c r="T82" s="543">
        <f t="shared" si="226"/>
        <v>85738779.569999993</v>
      </c>
      <c r="U82" s="543">
        <f t="shared" si="226"/>
        <v>85738779.569999993</v>
      </c>
      <c r="V82" s="563">
        <f t="shared" ref="V82:V94" si="227">U82/S82*100</f>
        <v>95.712840938383664</v>
      </c>
    </row>
    <row r="83" spans="1:22" x14ac:dyDescent="0.25">
      <c r="A83" s="616"/>
      <c r="B83" s="505" t="s">
        <v>13</v>
      </c>
      <c r="C83" s="528">
        <f>G83+J83+M83+P83+S83</f>
        <v>60313462</v>
      </c>
      <c r="D83" s="528">
        <f>H83+K83+N83+Q83+T83</f>
        <v>60221512</v>
      </c>
      <c r="E83" s="528">
        <f t="shared" ref="E83" si="228">I83+L83+O83+R83+U83</f>
        <v>56048072.620000005</v>
      </c>
      <c r="F83" s="562">
        <f t="shared" si="225"/>
        <v>92.927964605978019</v>
      </c>
      <c r="G83" s="528">
        <f t="shared" ref="G83:U83" si="229">G80+G40</f>
        <v>11966950</v>
      </c>
      <c r="H83" s="528">
        <f t="shared" si="229"/>
        <v>11875000</v>
      </c>
      <c r="I83" s="528">
        <f t="shared" si="229"/>
        <v>10827745.300000001</v>
      </c>
      <c r="J83" s="528">
        <f t="shared" si="229"/>
        <v>11016348</v>
      </c>
      <c r="K83" s="528">
        <f t="shared" si="229"/>
        <v>11016348</v>
      </c>
      <c r="L83" s="528">
        <f t="shared" si="229"/>
        <v>7987988.3199999994</v>
      </c>
      <c r="M83" s="528">
        <f t="shared" si="229"/>
        <v>10875229</v>
      </c>
      <c r="N83" s="528">
        <f t="shared" si="229"/>
        <v>10875229</v>
      </c>
      <c r="O83" s="528">
        <f t="shared" si="229"/>
        <v>10777404</v>
      </c>
      <c r="P83" s="528">
        <f t="shared" si="229"/>
        <v>12920276</v>
      </c>
      <c r="Q83" s="528">
        <f t="shared" si="229"/>
        <v>12920276</v>
      </c>
      <c r="R83" s="528">
        <f t="shared" si="229"/>
        <v>12920276</v>
      </c>
      <c r="S83" s="528">
        <f t="shared" si="229"/>
        <v>13534659</v>
      </c>
      <c r="T83" s="528">
        <f t="shared" si="229"/>
        <v>13534659</v>
      </c>
      <c r="U83" s="528">
        <f t="shared" si="229"/>
        <v>13534659</v>
      </c>
      <c r="V83" s="562">
        <f t="shared" si="227"/>
        <v>100</v>
      </c>
    </row>
    <row r="84" spans="1:22" x14ac:dyDescent="0.25">
      <c r="A84" s="631"/>
      <c r="B84" s="505" t="s">
        <v>155</v>
      </c>
      <c r="C84" s="528"/>
      <c r="D84" s="528"/>
      <c r="E84" s="528"/>
      <c r="F84" s="562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8"/>
      <c r="U84" s="528"/>
      <c r="V84" s="562"/>
    </row>
    <row r="85" spans="1:22" x14ac:dyDescent="0.25">
      <c r="A85" s="631"/>
      <c r="B85" s="505" t="s">
        <v>14</v>
      </c>
      <c r="C85" s="528">
        <f>G85+J85+M85+P85+S85</f>
        <v>59514662</v>
      </c>
      <c r="D85" s="528">
        <f t="shared" ref="D85" si="230">H85+K85+N85+Q85+T85</f>
        <v>59422712</v>
      </c>
      <c r="E85" s="528">
        <f t="shared" ref="E85" si="231">I85+L85+O85+R85+U85</f>
        <v>55359272.620000005</v>
      </c>
      <c r="F85" s="562">
        <f t="shared" ref="F85:F86" si="232">E85/C85*100</f>
        <v>93.017872839469391</v>
      </c>
      <c r="G85" s="528">
        <f t="shared" ref="G85:U85" si="233">G9+G20+G32+G45+G60+G64+G74+G76</f>
        <v>11856950</v>
      </c>
      <c r="H85" s="528">
        <f t="shared" si="233"/>
        <v>11765000</v>
      </c>
      <c r="I85" s="528">
        <f t="shared" si="233"/>
        <v>10827745.300000001</v>
      </c>
      <c r="J85" s="528">
        <f t="shared" si="233"/>
        <v>11016348</v>
      </c>
      <c r="K85" s="528">
        <f t="shared" si="233"/>
        <v>11016348</v>
      </c>
      <c r="L85" s="528">
        <f t="shared" si="233"/>
        <v>7987988.3199999994</v>
      </c>
      <c r="M85" s="528">
        <f t="shared" si="233"/>
        <v>10875229</v>
      </c>
      <c r="N85" s="528">
        <f t="shared" si="233"/>
        <v>10875229</v>
      </c>
      <c r="O85" s="528">
        <f t="shared" si="233"/>
        <v>10777404</v>
      </c>
      <c r="P85" s="528">
        <f t="shared" si="233"/>
        <v>12584276</v>
      </c>
      <c r="Q85" s="528">
        <f t="shared" si="233"/>
        <v>12584276</v>
      </c>
      <c r="R85" s="528">
        <f t="shared" si="233"/>
        <v>12584276</v>
      </c>
      <c r="S85" s="528">
        <f t="shared" si="233"/>
        <v>13181859</v>
      </c>
      <c r="T85" s="528">
        <f t="shared" si="233"/>
        <v>13181859</v>
      </c>
      <c r="U85" s="528">
        <f t="shared" si="233"/>
        <v>13181859</v>
      </c>
      <c r="V85" s="562">
        <f t="shared" si="227"/>
        <v>100</v>
      </c>
    </row>
    <row r="86" spans="1:22" ht="63" customHeight="1" x14ac:dyDescent="0.25">
      <c r="A86" s="616"/>
      <c r="B86" s="505" t="s">
        <v>770</v>
      </c>
      <c r="C86" s="528">
        <f>G86+J86+M86+P86+S86</f>
        <v>1376492</v>
      </c>
      <c r="D86" s="528">
        <f t="shared" ref="D86:D87" si="234">H86+K86+N86+Q86+T86</f>
        <v>1376492</v>
      </c>
      <c r="E86" s="528">
        <f t="shared" ref="E86:E87" si="235">I86+L86+O86+R86+U86</f>
        <v>1376492</v>
      </c>
      <c r="F86" s="562">
        <f t="shared" si="232"/>
        <v>100</v>
      </c>
      <c r="G86" s="528">
        <f t="shared" ref="G86:I86" si="236">G17+G29+G51+G54+G57+G68+G71</f>
        <v>0</v>
      </c>
      <c r="H86" s="528">
        <f t="shared" si="236"/>
        <v>0</v>
      </c>
      <c r="I86" s="528">
        <f t="shared" si="236"/>
        <v>0</v>
      </c>
      <c r="J86" s="528">
        <f t="shared" ref="J86:U86" si="237">J17+J29+J51+J54+J57+J68+J71</f>
        <v>207600</v>
      </c>
      <c r="K86" s="528">
        <f t="shared" si="237"/>
        <v>207600</v>
      </c>
      <c r="L86" s="528">
        <f t="shared" si="237"/>
        <v>207600</v>
      </c>
      <c r="M86" s="528">
        <f t="shared" si="237"/>
        <v>373174</v>
      </c>
      <c r="N86" s="528">
        <f t="shared" si="237"/>
        <v>373174</v>
      </c>
      <c r="O86" s="528">
        <f t="shared" si="237"/>
        <v>373174</v>
      </c>
      <c r="P86" s="528">
        <f t="shared" si="237"/>
        <v>403585</v>
      </c>
      <c r="Q86" s="528">
        <f t="shared" si="237"/>
        <v>403585</v>
      </c>
      <c r="R86" s="528">
        <f t="shared" si="237"/>
        <v>403585</v>
      </c>
      <c r="S86" s="528">
        <f t="shared" si="237"/>
        <v>392133</v>
      </c>
      <c r="T86" s="528">
        <f t="shared" si="237"/>
        <v>392133</v>
      </c>
      <c r="U86" s="528">
        <f t="shared" si="237"/>
        <v>392133</v>
      </c>
      <c r="V86" s="562">
        <f t="shared" si="227"/>
        <v>100</v>
      </c>
    </row>
    <row r="87" spans="1:22" ht="18" customHeight="1" x14ac:dyDescent="0.25">
      <c r="A87" s="631"/>
      <c r="B87" s="505" t="s">
        <v>609</v>
      </c>
      <c r="C87" s="528">
        <f>G87+J87+M87+P87+S87</f>
        <v>798800</v>
      </c>
      <c r="D87" s="528">
        <f t="shared" si="234"/>
        <v>798800</v>
      </c>
      <c r="E87" s="528">
        <f t="shared" si="235"/>
        <v>688800</v>
      </c>
      <c r="F87" s="562">
        <f t="shared" ref="F87:F94" si="238">E87/C87*100</f>
        <v>86.229344016024029</v>
      </c>
      <c r="G87" s="528">
        <f t="shared" ref="G87:U87" si="239">G23</f>
        <v>110000</v>
      </c>
      <c r="H87" s="528">
        <f t="shared" si="239"/>
        <v>110000</v>
      </c>
      <c r="I87" s="528">
        <f t="shared" si="239"/>
        <v>0</v>
      </c>
      <c r="J87" s="528">
        <f t="shared" si="239"/>
        <v>0</v>
      </c>
      <c r="K87" s="528">
        <f t="shared" si="239"/>
        <v>0</v>
      </c>
      <c r="L87" s="528">
        <f t="shared" si="239"/>
        <v>0</v>
      </c>
      <c r="M87" s="528">
        <f t="shared" si="239"/>
        <v>0</v>
      </c>
      <c r="N87" s="528">
        <f t="shared" si="239"/>
        <v>0</v>
      </c>
      <c r="O87" s="528">
        <f t="shared" si="239"/>
        <v>0</v>
      </c>
      <c r="P87" s="528">
        <f t="shared" si="239"/>
        <v>336000</v>
      </c>
      <c r="Q87" s="528">
        <f t="shared" si="239"/>
        <v>336000</v>
      </c>
      <c r="R87" s="528">
        <f t="shared" si="239"/>
        <v>336000</v>
      </c>
      <c r="S87" s="528">
        <f t="shared" si="239"/>
        <v>352800</v>
      </c>
      <c r="T87" s="528">
        <f t="shared" si="239"/>
        <v>352800</v>
      </c>
      <c r="U87" s="528">
        <f t="shared" si="239"/>
        <v>352800</v>
      </c>
      <c r="V87" s="562">
        <f t="shared" si="227"/>
        <v>100</v>
      </c>
    </row>
    <row r="88" spans="1:22" ht="30" x14ac:dyDescent="0.25">
      <c r="A88" s="616"/>
      <c r="B88" s="505" t="s">
        <v>144</v>
      </c>
      <c r="C88" s="528">
        <f>G88+J88+M88+P88+S88</f>
        <v>245253065.01999998</v>
      </c>
      <c r="D88" s="528">
        <f t="shared" ref="D88:D94" si="240">H88+K88+N88+Q88+T88</f>
        <v>202694063.12</v>
      </c>
      <c r="E88" s="528">
        <f t="shared" ref="E88:E94" si="241">I88+L88+O88+R88+U88</f>
        <v>202694063.12</v>
      </c>
      <c r="F88" s="562">
        <f t="shared" si="238"/>
        <v>82.64690315020961</v>
      </c>
      <c r="G88" s="528">
        <f t="shared" ref="G88:U88" si="242">G41+G81</f>
        <v>2716100</v>
      </c>
      <c r="H88" s="528">
        <f t="shared" si="242"/>
        <v>9754412</v>
      </c>
      <c r="I88" s="528">
        <f t="shared" si="242"/>
        <v>9754412</v>
      </c>
      <c r="J88" s="528">
        <f t="shared" si="242"/>
        <v>17981845</v>
      </c>
      <c r="K88" s="528">
        <f t="shared" si="242"/>
        <v>2448940.9500000002</v>
      </c>
      <c r="L88" s="528">
        <f t="shared" si="242"/>
        <v>2448940.9500000002</v>
      </c>
      <c r="M88" s="528">
        <f t="shared" si="242"/>
        <v>61087293</v>
      </c>
      <c r="N88" s="528">
        <f t="shared" si="242"/>
        <v>64246331.099999994</v>
      </c>
      <c r="O88" s="528">
        <f t="shared" si="242"/>
        <v>64246331.099999994</v>
      </c>
      <c r="P88" s="528">
        <f t="shared" si="242"/>
        <v>87423304.450000003</v>
      </c>
      <c r="Q88" s="528">
        <f t="shared" si="242"/>
        <v>54040258.5</v>
      </c>
      <c r="R88" s="528">
        <f t="shared" si="242"/>
        <v>54040258.5</v>
      </c>
      <c r="S88" s="528">
        <f t="shared" si="242"/>
        <v>76044522.569999993</v>
      </c>
      <c r="T88" s="528">
        <f t="shared" si="242"/>
        <v>72204120.569999993</v>
      </c>
      <c r="U88" s="528">
        <f t="shared" si="242"/>
        <v>72204120.569999993</v>
      </c>
      <c r="V88" s="562">
        <f t="shared" si="227"/>
        <v>94.949797999632565</v>
      </c>
    </row>
    <row r="89" spans="1:22" x14ac:dyDescent="0.25">
      <c r="A89" s="631"/>
      <c r="B89" s="505" t="s">
        <v>155</v>
      </c>
      <c r="C89" s="528">
        <f t="shared" ref="C89:C94" si="243">G89+J89+M89+P89+S89</f>
        <v>0</v>
      </c>
      <c r="D89" s="528">
        <f t="shared" si="240"/>
        <v>0</v>
      </c>
      <c r="E89" s="528">
        <f t="shared" si="241"/>
        <v>0</v>
      </c>
      <c r="F89" s="562"/>
      <c r="G89" s="528"/>
      <c r="H89" s="528"/>
      <c r="I89" s="528"/>
      <c r="J89" s="528"/>
      <c r="K89" s="528"/>
      <c r="L89" s="528"/>
      <c r="M89" s="528"/>
      <c r="N89" s="528"/>
      <c r="O89" s="528"/>
      <c r="P89" s="528"/>
      <c r="Q89" s="528"/>
      <c r="R89" s="528"/>
      <c r="S89" s="528"/>
      <c r="T89" s="528"/>
      <c r="U89" s="528"/>
      <c r="V89" s="562"/>
    </row>
    <row r="90" spans="1:22" x14ac:dyDescent="0.25">
      <c r="A90" s="631"/>
      <c r="B90" s="505" t="s">
        <v>14</v>
      </c>
      <c r="C90" s="528">
        <f>G90+J90+M90+P90+S90</f>
        <v>4433554.0200000005</v>
      </c>
      <c r="D90" s="528">
        <f t="shared" si="240"/>
        <v>3567370.8099999996</v>
      </c>
      <c r="E90" s="528">
        <f t="shared" si="241"/>
        <v>3567370.8099999996</v>
      </c>
      <c r="F90" s="562">
        <f t="shared" si="238"/>
        <v>80.463005388169364</v>
      </c>
      <c r="G90" s="528">
        <f t="shared" ref="G90:U90" si="244">G10+G21+G46+G65+G78</f>
        <v>260000</v>
      </c>
      <c r="H90" s="528">
        <f t="shared" si="244"/>
        <v>1047159.21</v>
      </c>
      <c r="I90" s="528">
        <f t="shared" si="244"/>
        <v>1047159.21</v>
      </c>
      <c r="J90" s="528">
        <f t="shared" si="244"/>
        <v>1988434</v>
      </c>
      <c r="K90" s="528">
        <f t="shared" si="244"/>
        <v>417528.26</v>
      </c>
      <c r="L90" s="528">
        <f t="shared" si="244"/>
        <v>417528.26</v>
      </c>
      <c r="M90" s="528">
        <f t="shared" si="244"/>
        <v>792293</v>
      </c>
      <c r="N90" s="528">
        <f t="shared" si="244"/>
        <v>500600.17</v>
      </c>
      <c r="O90" s="528">
        <f t="shared" si="244"/>
        <v>500600.17</v>
      </c>
      <c r="P90" s="528">
        <f t="shared" si="244"/>
        <v>693304.45</v>
      </c>
      <c r="Q90" s="528">
        <f t="shared" si="244"/>
        <v>472560.60000000003</v>
      </c>
      <c r="R90" s="528">
        <f t="shared" si="244"/>
        <v>472560.60000000003</v>
      </c>
      <c r="S90" s="528">
        <f t="shared" si="244"/>
        <v>699522.57000000007</v>
      </c>
      <c r="T90" s="528">
        <f t="shared" si="244"/>
        <v>1129522.57</v>
      </c>
      <c r="U90" s="528">
        <f t="shared" si="244"/>
        <v>1129522.57</v>
      </c>
      <c r="V90" s="562">
        <f t="shared" si="227"/>
        <v>161.47049694193569</v>
      </c>
    </row>
    <row r="91" spans="1:22" x14ac:dyDescent="0.25">
      <c r="A91" s="631"/>
      <c r="B91" s="505" t="s">
        <v>609</v>
      </c>
      <c r="C91" s="528">
        <f t="shared" si="243"/>
        <v>643100</v>
      </c>
      <c r="D91" s="528">
        <f t="shared" si="240"/>
        <v>548328.98</v>
      </c>
      <c r="E91" s="528">
        <f t="shared" si="241"/>
        <v>548328.98</v>
      </c>
      <c r="F91" s="562">
        <f t="shared" si="238"/>
        <v>85.263408490125954</v>
      </c>
      <c r="G91" s="528">
        <f t="shared" ref="G91:U91" si="245">G24</f>
        <v>298100</v>
      </c>
      <c r="H91" s="528">
        <f t="shared" si="245"/>
        <v>74955.8</v>
      </c>
      <c r="I91" s="528">
        <f t="shared" si="245"/>
        <v>74955.8</v>
      </c>
      <c r="J91" s="528">
        <f t="shared" si="245"/>
        <v>50000</v>
      </c>
      <c r="K91" s="528">
        <f t="shared" si="245"/>
        <v>61048.2</v>
      </c>
      <c r="L91" s="528">
        <f t="shared" si="245"/>
        <v>61048.2</v>
      </c>
      <c r="M91" s="528">
        <f t="shared" si="245"/>
        <v>185000</v>
      </c>
      <c r="N91" s="528">
        <f t="shared" si="245"/>
        <v>210513.98</v>
      </c>
      <c r="O91" s="528">
        <f t="shared" si="245"/>
        <v>210513.98</v>
      </c>
      <c r="P91" s="528">
        <f t="shared" si="245"/>
        <v>110000</v>
      </c>
      <c r="Q91" s="528">
        <f t="shared" si="245"/>
        <v>172000</v>
      </c>
      <c r="R91" s="528">
        <f t="shared" si="245"/>
        <v>172000</v>
      </c>
      <c r="S91" s="528">
        <f t="shared" si="245"/>
        <v>0</v>
      </c>
      <c r="T91" s="528">
        <f t="shared" si="245"/>
        <v>29811</v>
      </c>
      <c r="U91" s="528">
        <f t="shared" si="245"/>
        <v>29811</v>
      </c>
      <c r="V91" s="562"/>
    </row>
    <row r="92" spans="1:22" x14ac:dyDescent="0.25">
      <c r="A92" s="636"/>
      <c r="B92" s="505" t="s">
        <v>771</v>
      </c>
      <c r="C92" s="528">
        <f t="shared" si="243"/>
        <v>260000</v>
      </c>
      <c r="D92" s="528">
        <f t="shared" si="240"/>
        <v>288159.59999999998</v>
      </c>
      <c r="E92" s="528">
        <f t="shared" si="241"/>
        <v>288159.59999999998</v>
      </c>
      <c r="F92" s="562">
        <f t="shared" si="238"/>
        <v>110.83061538461538</v>
      </c>
      <c r="G92" s="528">
        <f t="shared" ref="G92:U92" si="246">G25</f>
        <v>200000</v>
      </c>
      <c r="H92" s="528">
        <f t="shared" si="246"/>
        <v>80136.600000000006</v>
      </c>
      <c r="I92" s="528">
        <f t="shared" si="246"/>
        <v>80136.600000000006</v>
      </c>
      <c r="J92" s="528">
        <f t="shared" si="246"/>
        <v>5000</v>
      </c>
      <c r="K92" s="528">
        <f t="shared" si="246"/>
        <v>0</v>
      </c>
      <c r="L92" s="528">
        <f t="shared" si="246"/>
        <v>0</v>
      </c>
      <c r="M92" s="528">
        <f t="shared" si="246"/>
        <v>10000</v>
      </c>
      <c r="N92" s="528">
        <f t="shared" si="246"/>
        <v>30390</v>
      </c>
      <c r="O92" s="528">
        <f t="shared" si="246"/>
        <v>30390</v>
      </c>
      <c r="P92" s="528">
        <f t="shared" si="246"/>
        <v>20000</v>
      </c>
      <c r="Q92" s="528">
        <f t="shared" si="246"/>
        <v>53062</v>
      </c>
      <c r="R92" s="528">
        <f t="shared" si="246"/>
        <v>53062</v>
      </c>
      <c r="S92" s="528">
        <f t="shared" si="246"/>
        <v>25000</v>
      </c>
      <c r="T92" s="528">
        <f t="shared" si="246"/>
        <v>124571</v>
      </c>
      <c r="U92" s="528">
        <f t="shared" si="246"/>
        <v>124571</v>
      </c>
      <c r="V92" s="562">
        <f t="shared" si="227"/>
        <v>498.28400000000005</v>
      </c>
    </row>
    <row r="93" spans="1:22" x14ac:dyDescent="0.25">
      <c r="A93" s="631"/>
      <c r="B93" s="505" t="s">
        <v>772</v>
      </c>
      <c r="C93" s="528">
        <f t="shared" si="243"/>
        <v>215400000</v>
      </c>
      <c r="D93" s="528">
        <f t="shared" si="240"/>
        <v>182045006.55000001</v>
      </c>
      <c r="E93" s="528">
        <f t="shared" si="241"/>
        <v>182045006.55000001</v>
      </c>
      <c r="F93" s="562">
        <f t="shared" si="238"/>
        <v>84.514859122562683</v>
      </c>
      <c r="G93" s="528">
        <f t="shared" ref="G93:U93" si="247">G11</f>
        <v>0</v>
      </c>
      <c r="H93" s="528">
        <f t="shared" si="247"/>
        <v>0</v>
      </c>
      <c r="I93" s="528">
        <f t="shared" si="247"/>
        <v>0</v>
      </c>
      <c r="J93" s="528">
        <f t="shared" si="247"/>
        <v>0</v>
      </c>
      <c r="K93" s="528">
        <f t="shared" si="247"/>
        <v>0</v>
      </c>
      <c r="L93" s="528">
        <f t="shared" si="247"/>
        <v>0</v>
      </c>
      <c r="M93" s="528">
        <f t="shared" si="247"/>
        <v>58100000</v>
      </c>
      <c r="N93" s="528">
        <f t="shared" si="247"/>
        <v>62327840</v>
      </c>
      <c r="O93" s="528">
        <f t="shared" si="247"/>
        <v>62327840</v>
      </c>
      <c r="P93" s="528">
        <f t="shared" si="247"/>
        <v>84400000</v>
      </c>
      <c r="Q93" s="528">
        <f t="shared" si="247"/>
        <v>50645166.549999997</v>
      </c>
      <c r="R93" s="528">
        <f t="shared" si="247"/>
        <v>50645166.549999997</v>
      </c>
      <c r="S93" s="528">
        <f t="shared" si="247"/>
        <v>72900000</v>
      </c>
      <c r="T93" s="528">
        <f t="shared" si="247"/>
        <v>69072000</v>
      </c>
      <c r="U93" s="528">
        <f t="shared" si="247"/>
        <v>69072000</v>
      </c>
      <c r="V93" s="562">
        <f t="shared" si="227"/>
        <v>94.748971193415642</v>
      </c>
    </row>
    <row r="94" spans="1:22" ht="30" x14ac:dyDescent="0.25">
      <c r="A94" s="631"/>
      <c r="B94" s="505" t="s">
        <v>17</v>
      </c>
      <c r="C94" s="528">
        <f t="shared" si="243"/>
        <v>24516411</v>
      </c>
      <c r="D94" s="528">
        <f t="shared" si="240"/>
        <v>16245197.18</v>
      </c>
      <c r="E94" s="528">
        <f t="shared" si="241"/>
        <v>16245197.18</v>
      </c>
      <c r="F94" s="562">
        <f t="shared" si="238"/>
        <v>66.262542180419473</v>
      </c>
      <c r="G94" s="528">
        <f t="shared" ref="G94:U94" si="248">G12+G26+G33</f>
        <v>1958000</v>
      </c>
      <c r="H94" s="528">
        <f t="shared" si="248"/>
        <v>8552160.3900000006</v>
      </c>
      <c r="I94" s="528">
        <f t="shared" si="248"/>
        <v>8552160.3900000006</v>
      </c>
      <c r="J94" s="528">
        <f t="shared" si="248"/>
        <v>15938411</v>
      </c>
      <c r="K94" s="528">
        <f t="shared" si="248"/>
        <v>1970364.4899999998</v>
      </c>
      <c r="L94" s="528">
        <f t="shared" si="248"/>
        <v>1970364.4899999998</v>
      </c>
      <c r="M94" s="528">
        <f t="shared" si="248"/>
        <v>2000000</v>
      </c>
      <c r="N94" s="528">
        <f t="shared" si="248"/>
        <v>1176986.95</v>
      </c>
      <c r="O94" s="528">
        <f t="shared" si="248"/>
        <v>1176986.95</v>
      </c>
      <c r="P94" s="528">
        <f t="shared" si="248"/>
        <v>2200000</v>
      </c>
      <c r="Q94" s="528">
        <f t="shared" si="248"/>
        <v>2697469.35</v>
      </c>
      <c r="R94" s="528">
        <f t="shared" si="248"/>
        <v>2697469.35</v>
      </c>
      <c r="S94" s="528">
        <f t="shared" si="248"/>
        <v>2420000</v>
      </c>
      <c r="T94" s="528">
        <f t="shared" si="248"/>
        <v>1848216</v>
      </c>
      <c r="U94" s="528">
        <f t="shared" si="248"/>
        <v>1848216</v>
      </c>
      <c r="V94" s="562">
        <f t="shared" si="227"/>
        <v>76.372561983471073</v>
      </c>
    </row>
    <row r="95" spans="1:22" x14ac:dyDescent="0.25">
      <c r="A95" s="631"/>
      <c r="B95" s="505"/>
      <c r="C95" s="528"/>
      <c r="D95" s="528"/>
      <c r="E95" s="528"/>
      <c r="F95" s="528"/>
      <c r="G95" s="528"/>
      <c r="H95" s="528"/>
      <c r="I95" s="528"/>
      <c r="J95" s="528"/>
      <c r="K95" s="528"/>
      <c r="L95" s="528"/>
      <c r="M95" s="528"/>
      <c r="N95" s="528"/>
      <c r="O95" s="528"/>
      <c r="P95" s="528"/>
      <c r="Q95" s="528"/>
      <c r="R95" s="528"/>
      <c r="S95" s="528"/>
      <c r="T95" s="528"/>
      <c r="U95" s="528"/>
      <c r="V95" s="562"/>
    </row>
    <row r="96" spans="1:22" x14ac:dyDescent="0.25">
      <c r="A96" s="674" t="s">
        <v>304</v>
      </c>
      <c r="B96" s="674"/>
      <c r="C96" s="674"/>
      <c r="D96" s="674"/>
      <c r="E96" s="674"/>
      <c r="F96" s="674"/>
      <c r="G96" s="674"/>
      <c r="H96" s="674"/>
      <c r="I96" s="674"/>
      <c r="J96" s="674"/>
      <c r="K96" s="674"/>
      <c r="L96" s="674"/>
      <c r="M96" s="674"/>
      <c r="N96" s="674"/>
      <c r="O96" s="674"/>
      <c r="P96" s="674"/>
      <c r="Q96" s="674"/>
      <c r="R96" s="674"/>
      <c r="S96" s="674"/>
      <c r="T96" s="674"/>
      <c r="U96" s="674"/>
      <c r="V96" s="674"/>
    </row>
    <row r="97" spans="1:22" x14ac:dyDescent="0.25">
      <c r="A97" s="672" t="s">
        <v>60</v>
      </c>
      <c r="B97" s="672"/>
      <c r="C97" s="672"/>
      <c r="D97" s="672"/>
      <c r="E97" s="672"/>
      <c r="F97" s="672"/>
      <c r="G97" s="672"/>
      <c r="H97" s="672"/>
      <c r="I97" s="672"/>
      <c r="J97" s="672"/>
      <c r="K97" s="672"/>
      <c r="L97" s="672"/>
      <c r="M97" s="672"/>
      <c r="N97" s="672"/>
      <c r="O97" s="672"/>
      <c r="P97" s="672"/>
      <c r="Q97" s="672"/>
      <c r="R97" s="672"/>
      <c r="S97" s="672"/>
      <c r="T97" s="672"/>
      <c r="U97" s="672"/>
      <c r="V97" s="672"/>
    </row>
    <row r="98" spans="1:22" ht="75" x14ac:dyDescent="0.25">
      <c r="A98" s="616">
        <v>10</v>
      </c>
      <c r="B98" s="434" t="s">
        <v>447</v>
      </c>
      <c r="C98" s="496">
        <f t="shared" ref="C98:E102" si="249">G98+J98+M98+P98+S98</f>
        <v>2642010</v>
      </c>
      <c r="D98" s="496">
        <f t="shared" si="249"/>
        <v>2642010</v>
      </c>
      <c r="E98" s="496">
        <f t="shared" si="249"/>
        <v>2462806.7399999998</v>
      </c>
      <c r="F98" s="561">
        <f t="shared" ref="F98:F102" si="250">E98/C98*100</f>
        <v>93.217161933527876</v>
      </c>
      <c r="G98" s="496">
        <v>89900</v>
      </c>
      <c r="H98" s="496">
        <f>H99</f>
        <v>89900</v>
      </c>
      <c r="I98" s="496">
        <f t="shared" ref="I98:U98" si="251">I99</f>
        <v>88508.76</v>
      </c>
      <c r="J98" s="496">
        <f t="shared" si="251"/>
        <v>170000</v>
      </c>
      <c r="K98" s="496">
        <f t="shared" si="251"/>
        <v>170000</v>
      </c>
      <c r="L98" s="496">
        <f t="shared" si="251"/>
        <v>170000</v>
      </c>
      <c r="M98" s="496">
        <f t="shared" si="251"/>
        <v>914710</v>
      </c>
      <c r="N98" s="496">
        <f t="shared" si="251"/>
        <v>914710</v>
      </c>
      <c r="O98" s="496">
        <f t="shared" si="251"/>
        <v>737088.91</v>
      </c>
      <c r="P98" s="496">
        <f t="shared" si="251"/>
        <v>608700</v>
      </c>
      <c r="Q98" s="496">
        <f t="shared" si="251"/>
        <v>608700</v>
      </c>
      <c r="R98" s="496">
        <f t="shared" si="251"/>
        <v>608509.43999999994</v>
      </c>
      <c r="S98" s="496">
        <f t="shared" si="251"/>
        <v>858700</v>
      </c>
      <c r="T98" s="496">
        <f t="shared" si="251"/>
        <v>858700</v>
      </c>
      <c r="U98" s="496">
        <f t="shared" si="251"/>
        <v>858699.63</v>
      </c>
      <c r="V98" s="561">
        <f>V99</f>
        <v>99.999956911610582</v>
      </c>
    </row>
    <row r="99" spans="1:22" x14ac:dyDescent="0.25">
      <c r="A99" s="616"/>
      <c r="B99" s="505" t="s">
        <v>13</v>
      </c>
      <c r="C99" s="528">
        <f t="shared" si="249"/>
        <v>2642010</v>
      </c>
      <c r="D99" s="528">
        <f t="shared" si="249"/>
        <v>2642010</v>
      </c>
      <c r="E99" s="528">
        <f t="shared" si="249"/>
        <v>2462806.7399999998</v>
      </c>
      <c r="F99" s="562">
        <f t="shared" si="250"/>
        <v>93.217161933527876</v>
      </c>
      <c r="G99" s="528">
        <v>89900</v>
      </c>
      <c r="H99" s="528">
        <v>89900</v>
      </c>
      <c r="I99" s="528">
        <v>88508.76</v>
      </c>
      <c r="J99" s="528">
        <v>170000</v>
      </c>
      <c r="K99" s="528">
        <v>170000</v>
      </c>
      <c r="L99" s="528">
        <v>170000</v>
      </c>
      <c r="M99" s="528">
        <v>914710</v>
      </c>
      <c r="N99" s="528">
        <v>914710</v>
      </c>
      <c r="O99" s="528">
        <v>737088.91</v>
      </c>
      <c r="P99" s="528">
        <v>608700</v>
      </c>
      <c r="Q99" s="528">
        <v>608700</v>
      </c>
      <c r="R99" s="528">
        <v>608509.43999999994</v>
      </c>
      <c r="S99" s="528">
        <v>858700</v>
      </c>
      <c r="T99" s="528">
        <v>858700</v>
      </c>
      <c r="U99" s="528">
        <v>858699.63</v>
      </c>
      <c r="V99" s="562">
        <f>U99/S99*100</f>
        <v>99.999956911610582</v>
      </c>
    </row>
    <row r="100" spans="1:22" ht="45" x14ac:dyDescent="0.25">
      <c r="A100" s="616"/>
      <c r="B100" s="505" t="s">
        <v>732</v>
      </c>
      <c r="C100" s="528">
        <f t="shared" si="249"/>
        <v>800000</v>
      </c>
      <c r="D100" s="528">
        <f t="shared" si="249"/>
        <v>800000</v>
      </c>
      <c r="E100" s="528">
        <f t="shared" si="249"/>
        <v>622722.01</v>
      </c>
      <c r="F100" s="562">
        <f t="shared" si="250"/>
        <v>77.840251250000009</v>
      </c>
      <c r="G100" s="528">
        <v>0</v>
      </c>
      <c r="H100" s="528">
        <v>0</v>
      </c>
      <c r="I100" s="528">
        <v>0</v>
      </c>
      <c r="J100" s="528">
        <v>0</v>
      </c>
      <c r="K100" s="528">
        <v>0</v>
      </c>
      <c r="L100" s="528">
        <v>0</v>
      </c>
      <c r="M100" s="528">
        <v>800000</v>
      </c>
      <c r="N100" s="528">
        <v>800000</v>
      </c>
      <c r="O100" s="528">
        <v>622722.01</v>
      </c>
      <c r="P100" s="528">
        <v>0</v>
      </c>
      <c r="Q100" s="528">
        <v>0</v>
      </c>
      <c r="R100" s="528">
        <v>0</v>
      </c>
      <c r="S100" s="528">
        <v>0</v>
      </c>
      <c r="T100" s="528">
        <v>0</v>
      </c>
      <c r="U100" s="528">
        <v>0</v>
      </c>
      <c r="V100" s="562"/>
    </row>
    <row r="101" spans="1:22" ht="28.5" x14ac:dyDescent="0.25">
      <c r="A101" s="616"/>
      <c r="B101" s="506" t="s">
        <v>54</v>
      </c>
      <c r="C101" s="543">
        <f t="shared" si="249"/>
        <v>2642010</v>
      </c>
      <c r="D101" s="543">
        <f t="shared" si="249"/>
        <v>2642010</v>
      </c>
      <c r="E101" s="543">
        <f t="shared" si="249"/>
        <v>2462806.7399999998</v>
      </c>
      <c r="F101" s="563">
        <f t="shared" si="250"/>
        <v>93.217161933527876</v>
      </c>
      <c r="G101" s="543">
        <f>G98</f>
        <v>89900</v>
      </c>
      <c r="H101" s="543">
        <f>H102</f>
        <v>89900</v>
      </c>
      <c r="I101" s="543">
        <f t="shared" ref="I101:V101" si="252">I102</f>
        <v>88508.76</v>
      </c>
      <c r="J101" s="543">
        <f t="shared" si="252"/>
        <v>170000</v>
      </c>
      <c r="K101" s="543">
        <f t="shared" si="252"/>
        <v>170000</v>
      </c>
      <c r="L101" s="543">
        <f t="shared" si="252"/>
        <v>170000</v>
      </c>
      <c r="M101" s="543">
        <f t="shared" si="252"/>
        <v>914710</v>
      </c>
      <c r="N101" s="543">
        <f t="shared" si="252"/>
        <v>914710</v>
      </c>
      <c r="O101" s="543">
        <f t="shared" si="252"/>
        <v>737088.91</v>
      </c>
      <c r="P101" s="543">
        <f t="shared" si="252"/>
        <v>608700</v>
      </c>
      <c r="Q101" s="543">
        <f t="shared" si="252"/>
        <v>608700</v>
      </c>
      <c r="R101" s="543">
        <f t="shared" si="252"/>
        <v>608509.43999999994</v>
      </c>
      <c r="S101" s="543">
        <f t="shared" si="252"/>
        <v>858700</v>
      </c>
      <c r="T101" s="543">
        <f t="shared" si="252"/>
        <v>858700</v>
      </c>
      <c r="U101" s="543">
        <f t="shared" si="252"/>
        <v>858699.63</v>
      </c>
      <c r="V101" s="563">
        <f t="shared" si="252"/>
        <v>99.999956911610582</v>
      </c>
    </row>
    <row r="102" spans="1:22" ht="30" x14ac:dyDescent="0.25">
      <c r="A102" s="616"/>
      <c r="B102" s="505" t="s">
        <v>621</v>
      </c>
      <c r="C102" s="528">
        <f t="shared" si="249"/>
        <v>2642010</v>
      </c>
      <c r="D102" s="528">
        <f t="shared" si="249"/>
        <v>2642010</v>
      </c>
      <c r="E102" s="528">
        <f t="shared" si="249"/>
        <v>2462806.7399999998</v>
      </c>
      <c r="F102" s="562">
        <f t="shared" si="250"/>
        <v>93.217161933527876</v>
      </c>
      <c r="G102" s="528">
        <f>G99</f>
        <v>89900</v>
      </c>
      <c r="H102" s="528">
        <f>H99</f>
        <v>89900</v>
      </c>
      <c r="I102" s="528">
        <f t="shared" ref="I102:U102" si="253">I99</f>
        <v>88508.76</v>
      </c>
      <c r="J102" s="528">
        <f t="shared" si="253"/>
        <v>170000</v>
      </c>
      <c r="K102" s="528">
        <f t="shared" si="253"/>
        <v>170000</v>
      </c>
      <c r="L102" s="528">
        <f t="shared" si="253"/>
        <v>170000</v>
      </c>
      <c r="M102" s="528">
        <f t="shared" si="253"/>
        <v>914710</v>
      </c>
      <c r="N102" s="528">
        <f t="shared" si="253"/>
        <v>914710</v>
      </c>
      <c r="O102" s="528">
        <f t="shared" si="253"/>
        <v>737088.91</v>
      </c>
      <c r="P102" s="528">
        <f t="shared" si="253"/>
        <v>608700</v>
      </c>
      <c r="Q102" s="528">
        <f t="shared" si="253"/>
        <v>608700</v>
      </c>
      <c r="R102" s="528">
        <f t="shared" si="253"/>
        <v>608509.43999999994</v>
      </c>
      <c r="S102" s="528">
        <f t="shared" si="253"/>
        <v>858700</v>
      </c>
      <c r="T102" s="528">
        <f t="shared" si="253"/>
        <v>858700</v>
      </c>
      <c r="U102" s="528">
        <f t="shared" si="253"/>
        <v>858699.63</v>
      </c>
      <c r="V102" s="562">
        <f>V99</f>
        <v>99.999956911610582</v>
      </c>
    </row>
    <row r="103" spans="1:22" x14ac:dyDescent="0.25">
      <c r="A103" s="672" t="s">
        <v>62</v>
      </c>
      <c r="B103" s="672"/>
      <c r="C103" s="672"/>
      <c r="D103" s="672"/>
      <c r="E103" s="672"/>
      <c r="F103" s="672"/>
      <c r="G103" s="672"/>
      <c r="H103" s="672"/>
      <c r="I103" s="672"/>
      <c r="J103" s="672"/>
      <c r="K103" s="672"/>
      <c r="L103" s="672"/>
      <c r="M103" s="672"/>
      <c r="N103" s="672"/>
      <c r="O103" s="672"/>
      <c r="P103" s="672"/>
      <c r="Q103" s="672"/>
      <c r="R103" s="672"/>
      <c r="S103" s="672"/>
      <c r="T103" s="672"/>
      <c r="U103" s="672"/>
      <c r="V103" s="672"/>
    </row>
    <row r="104" spans="1:22" ht="75" x14ac:dyDescent="0.25">
      <c r="A104" s="616">
        <v>11</v>
      </c>
      <c r="B104" s="434" t="s">
        <v>63</v>
      </c>
      <c r="C104" s="496">
        <f t="shared" ref="C104:E104" si="254">C105</f>
        <v>1835093.2</v>
      </c>
      <c r="D104" s="496">
        <f t="shared" si="254"/>
        <v>1637074.17</v>
      </c>
      <c r="E104" s="496">
        <f t="shared" si="254"/>
        <v>1636540.32</v>
      </c>
      <c r="F104" s="561">
        <f>F105</f>
        <v>89.180229102260313</v>
      </c>
      <c r="G104" s="496">
        <f>G105</f>
        <v>450000</v>
      </c>
      <c r="H104" s="496">
        <f t="shared" ref="H104:U104" si="255">H105</f>
        <v>252000</v>
      </c>
      <c r="I104" s="496">
        <f t="shared" si="255"/>
        <v>251596.38</v>
      </c>
      <c r="J104" s="496">
        <f t="shared" si="255"/>
        <v>318069</v>
      </c>
      <c r="K104" s="496">
        <f t="shared" si="255"/>
        <v>318069</v>
      </c>
      <c r="L104" s="496">
        <f t="shared" si="255"/>
        <v>317998.5</v>
      </c>
      <c r="M104" s="496">
        <f t="shared" si="255"/>
        <v>367626.2</v>
      </c>
      <c r="N104" s="496">
        <f t="shared" si="255"/>
        <v>367626.2</v>
      </c>
      <c r="O104" s="496">
        <f t="shared" si="255"/>
        <v>367607.84</v>
      </c>
      <c r="P104" s="496">
        <f t="shared" si="255"/>
        <v>324613</v>
      </c>
      <c r="Q104" s="496">
        <f t="shared" si="255"/>
        <v>324613</v>
      </c>
      <c r="R104" s="496">
        <f t="shared" si="255"/>
        <v>324573.84000000003</v>
      </c>
      <c r="S104" s="496">
        <f t="shared" si="255"/>
        <v>374785</v>
      </c>
      <c r="T104" s="496">
        <f t="shared" si="255"/>
        <v>374765.97</v>
      </c>
      <c r="U104" s="496">
        <f t="shared" si="255"/>
        <v>374763.76</v>
      </c>
      <c r="V104" s="561">
        <f>V105</f>
        <v>99.994332750777119</v>
      </c>
    </row>
    <row r="105" spans="1:22" x14ac:dyDescent="0.25">
      <c r="A105" s="616"/>
      <c r="B105" s="505" t="s">
        <v>13</v>
      </c>
      <c r="C105" s="528">
        <f>G105+J105+M105+P105+S105</f>
        <v>1835093.2</v>
      </c>
      <c r="D105" s="528">
        <f>H105+K105+N105+Q105+T105</f>
        <v>1637074.17</v>
      </c>
      <c r="E105" s="528">
        <f>I105+L105+O105+R105+U105</f>
        <v>1636540.32</v>
      </c>
      <c r="F105" s="562">
        <f>E105/C105*100</f>
        <v>89.180229102260313</v>
      </c>
      <c r="G105" s="528">
        <v>450000</v>
      </c>
      <c r="H105" s="528">
        <v>252000</v>
      </c>
      <c r="I105" s="528">
        <v>251596.38</v>
      </c>
      <c r="J105" s="528">
        <v>318069</v>
      </c>
      <c r="K105" s="528">
        <v>318069</v>
      </c>
      <c r="L105" s="528">
        <v>317998.5</v>
      </c>
      <c r="M105" s="528">
        <v>367626.2</v>
      </c>
      <c r="N105" s="528">
        <v>367626.2</v>
      </c>
      <c r="O105" s="528">
        <v>367607.84</v>
      </c>
      <c r="P105" s="528">
        <v>324613</v>
      </c>
      <c r="Q105" s="528">
        <v>324613</v>
      </c>
      <c r="R105" s="528">
        <v>324573.84000000003</v>
      </c>
      <c r="S105" s="528">
        <v>374785</v>
      </c>
      <c r="T105" s="528">
        <v>374765.97</v>
      </c>
      <c r="U105" s="528">
        <v>374763.76</v>
      </c>
      <c r="V105" s="562">
        <f>U105/S105*100</f>
        <v>99.994332750777119</v>
      </c>
    </row>
    <row r="106" spans="1:22" ht="135" x14ac:dyDescent="0.25">
      <c r="A106" s="616">
        <v>12</v>
      </c>
      <c r="B106" s="434" t="s">
        <v>65</v>
      </c>
      <c r="C106" s="496">
        <f t="shared" ref="C106" si="256">C107</f>
        <v>876300</v>
      </c>
      <c r="D106" s="496">
        <f t="shared" ref="D106" si="257">D107</f>
        <v>876300</v>
      </c>
      <c r="E106" s="496">
        <f t="shared" ref="E106" si="258">E107</f>
        <v>678204.65</v>
      </c>
      <c r="F106" s="561">
        <f>F107</f>
        <v>77.394117311423031</v>
      </c>
      <c r="G106" s="496">
        <f>G107</f>
        <v>50000</v>
      </c>
      <c r="H106" s="496">
        <f t="shared" ref="H106:U106" si="259">H107</f>
        <v>50000</v>
      </c>
      <c r="I106" s="496">
        <f t="shared" si="259"/>
        <v>47289.5</v>
      </c>
      <c r="J106" s="496">
        <f t="shared" si="259"/>
        <v>748600</v>
      </c>
      <c r="K106" s="496">
        <f t="shared" si="259"/>
        <v>748600</v>
      </c>
      <c r="L106" s="496">
        <f t="shared" si="259"/>
        <v>557397.49</v>
      </c>
      <c r="M106" s="496">
        <f t="shared" si="259"/>
        <v>0</v>
      </c>
      <c r="N106" s="496">
        <f t="shared" si="259"/>
        <v>0</v>
      </c>
      <c r="O106" s="496">
        <f t="shared" si="259"/>
        <v>0</v>
      </c>
      <c r="P106" s="496">
        <f t="shared" si="259"/>
        <v>77700</v>
      </c>
      <c r="Q106" s="496">
        <f t="shared" si="259"/>
        <v>77700</v>
      </c>
      <c r="R106" s="496">
        <f t="shared" si="259"/>
        <v>73517.66</v>
      </c>
      <c r="S106" s="496">
        <f t="shared" si="259"/>
        <v>0</v>
      </c>
      <c r="T106" s="496">
        <f t="shared" si="259"/>
        <v>0</v>
      </c>
      <c r="U106" s="496">
        <f t="shared" si="259"/>
        <v>0</v>
      </c>
      <c r="V106" s="561">
        <f>V107</f>
        <v>0</v>
      </c>
    </row>
    <row r="107" spans="1:22" x14ac:dyDescent="0.25">
      <c r="A107" s="616"/>
      <c r="B107" s="505" t="s">
        <v>13</v>
      </c>
      <c r="C107" s="528">
        <f>G107+J107+M107+P107+S107</f>
        <v>876300</v>
      </c>
      <c r="D107" s="528">
        <f>H107+K107+N107+Q107+T107</f>
        <v>876300</v>
      </c>
      <c r="E107" s="528">
        <f>I107+L107+O107+R107+U107</f>
        <v>678204.65</v>
      </c>
      <c r="F107" s="562">
        <f>E107/C107*100</f>
        <v>77.394117311423031</v>
      </c>
      <c r="G107" s="528">
        <v>50000</v>
      </c>
      <c r="H107" s="528">
        <v>50000</v>
      </c>
      <c r="I107" s="528">
        <v>47289.5</v>
      </c>
      <c r="J107" s="528">
        <v>748600</v>
      </c>
      <c r="K107" s="528">
        <v>748600</v>
      </c>
      <c r="L107" s="528">
        <v>557397.49</v>
      </c>
      <c r="M107" s="528">
        <v>0</v>
      </c>
      <c r="N107" s="528">
        <v>0</v>
      </c>
      <c r="O107" s="528">
        <v>0</v>
      </c>
      <c r="P107" s="528">
        <v>77700</v>
      </c>
      <c r="Q107" s="528">
        <v>77700</v>
      </c>
      <c r="R107" s="528">
        <v>73517.66</v>
      </c>
      <c r="S107" s="528">
        <v>0</v>
      </c>
      <c r="T107" s="528">
        <v>0</v>
      </c>
      <c r="U107" s="528">
        <v>0</v>
      </c>
      <c r="V107" s="562"/>
    </row>
    <row r="108" spans="1:22" ht="28.5" x14ac:dyDescent="0.25">
      <c r="A108" s="616"/>
      <c r="B108" s="506" t="s">
        <v>54</v>
      </c>
      <c r="C108" s="543">
        <f>C109</f>
        <v>2711393.2</v>
      </c>
      <c r="D108" s="543">
        <f t="shared" ref="D108:E108" si="260">D109</f>
        <v>2513374.17</v>
      </c>
      <c r="E108" s="543">
        <f t="shared" si="260"/>
        <v>2314744.9700000002</v>
      </c>
      <c r="F108" s="563">
        <f>F109</f>
        <v>85.371054629774832</v>
      </c>
      <c r="G108" s="543">
        <f>G109</f>
        <v>500000</v>
      </c>
      <c r="H108" s="543">
        <f t="shared" ref="H108:V108" si="261">H109</f>
        <v>302000</v>
      </c>
      <c r="I108" s="543">
        <f t="shared" si="261"/>
        <v>298885.88</v>
      </c>
      <c r="J108" s="543">
        <f t="shared" si="261"/>
        <v>1066669</v>
      </c>
      <c r="K108" s="543">
        <f t="shared" si="261"/>
        <v>1066669</v>
      </c>
      <c r="L108" s="543">
        <f t="shared" si="261"/>
        <v>875395.99</v>
      </c>
      <c r="M108" s="543">
        <f t="shared" si="261"/>
        <v>367626.2</v>
      </c>
      <c r="N108" s="543">
        <f t="shared" si="261"/>
        <v>367626.2</v>
      </c>
      <c r="O108" s="543">
        <f t="shared" si="261"/>
        <v>367607.84</v>
      </c>
      <c r="P108" s="543">
        <f t="shared" si="261"/>
        <v>402313</v>
      </c>
      <c r="Q108" s="543">
        <f t="shared" si="261"/>
        <v>402313</v>
      </c>
      <c r="R108" s="543">
        <f t="shared" si="261"/>
        <v>398091.5</v>
      </c>
      <c r="S108" s="543">
        <f t="shared" si="261"/>
        <v>374785</v>
      </c>
      <c r="T108" s="543">
        <f t="shared" si="261"/>
        <v>374765.97</v>
      </c>
      <c r="U108" s="543">
        <f t="shared" si="261"/>
        <v>374763.76</v>
      </c>
      <c r="V108" s="563">
        <f t="shared" si="261"/>
        <v>99.994332750777119</v>
      </c>
    </row>
    <row r="109" spans="1:22" x14ac:dyDescent="0.25">
      <c r="A109" s="616"/>
      <c r="B109" s="505" t="s">
        <v>13</v>
      </c>
      <c r="C109" s="528">
        <f>C107+C105</f>
        <v>2711393.2</v>
      </c>
      <c r="D109" s="528">
        <f t="shared" ref="D109:U109" si="262">D107+D105</f>
        <v>2513374.17</v>
      </c>
      <c r="E109" s="528">
        <f t="shared" si="262"/>
        <v>2314744.9700000002</v>
      </c>
      <c r="F109" s="562">
        <f>E109/C109*100</f>
        <v>85.371054629774832</v>
      </c>
      <c r="G109" s="528">
        <f t="shared" si="262"/>
        <v>500000</v>
      </c>
      <c r="H109" s="528">
        <f t="shared" si="262"/>
        <v>302000</v>
      </c>
      <c r="I109" s="528">
        <f t="shared" si="262"/>
        <v>298885.88</v>
      </c>
      <c r="J109" s="528">
        <f t="shared" si="262"/>
        <v>1066669</v>
      </c>
      <c r="K109" s="528">
        <f t="shared" si="262"/>
        <v>1066669</v>
      </c>
      <c r="L109" s="528">
        <f t="shared" si="262"/>
        <v>875395.99</v>
      </c>
      <c r="M109" s="528">
        <f t="shared" si="262"/>
        <v>367626.2</v>
      </c>
      <c r="N109" s="528">
        <f t="shared" si="262"/>
        <v>367626.2</v>
      </c>
      <c r="O109" s="528">
        <f t="shared" si="262"/>
        <v>367607.84</v>
      </c>
      <c r="P109" s="528">
        <f t="shared" si="262"/>
        <v>402313</v>
      </c>
      <c r="Q109" s="528">
        <f t="shared" si="262"/>
        <v>402313</v>
      </c>
      <c r="R109" s="528">
        <f t="shared" si="262"/>
        <v>398091.5</v>
      </c>
      <c r="S109" s="528">
        <f t="shared" si="262"/>
        <v>374785</v>
      </c>
      <c r="T109" s="528">
        <f t="shared" si="262"/>
        <v>374765.97</v>
      </c>
      <c r="U109" s="528">
        <f t="shared" si="262"/>
        <v>374763.76</v>
      </c>
      <c r="V109" s="562">
        <f>V107+V105</f>
        <v>99.994332750777119</v>
      </c>
    </row>
    <row r="110" spans="1:22" x14ac:dyDescent="0.25">
      <c r="A110" s="672" t="s">
        <v>64</v>
      </c>
      <c r="B110" s="672"/>
      <c r="C110" s="672"/>
      <c r="D110" s="672"/>
      <c r="E110" s="672"/>
      <c r="F110" s="672"/>
      <c r="G110" s="672"/>
      <c r="H110" s="672"/>
      <c r="I110" s="672"/>
      <c r="J110" s="672"/>
      <c r="K110" s="672"/>
      <c r="L110" s="672"/>
      <c r="M110" s="672"/>
      <c r="N110" s="672"/>
      <c r="O110" s="672"/>
      <c r="P110" s="672"/>
      <c r="Q110" s="672"/>
      <c r="R110" s="672"/>
      <c r="S110" s="672"/>
      <c r="T110" s="672"/>
      <c r="U110" s="672"/>
      <c r="V110" s="672"/>
    </row>
    <row r="111" spans="1:22" ht="60" x14ac:dyDescent="0.25">
      <c r="A111" s="616">
        <v>13</v>
      </c>
      <c r="B111" s="434" t="s">
        <v>712</v>
      </c>
      <c r="C111" s="496">
        <f>C112</f>
        <v>129000</v>
      </c>
      <c r="D111" s="496">
        <f t="shared" ref="D111:E111" si="263">D112</f>
        <v>132045.57</v>
      </c>
      <c r="E111" s="496">
        <f t="shared" si="263"/>
        <v>132045.57</v>
      </c>
      <c r="F111" s="561">
        <f>F112</f>
        <v>102.36090697674418</v>
      </c>
      <c r="G111" s="496">
        <f>G112</f>
        <v>15000</v>
      </c>
      <c r="H111" s="496">
        <f>H112</f>
        <v>16810.11</v>
      </c>
      <c r="I111" s="496">
        <f t="shared" ref="I111:U111" si="264">I112</f>
        <v>16810.11</v>
      </c>
      <c r="J111" s="496">
        <f t="shared" si="264"/>
        <v>28000</v>
      </c>
      <c r="K111" s="496">
        <f t="shared" si="264"/>
        <v>28000</v>
      </c>
      <c r="L111" s="496">
        <f t="shared" si="264"/>
        <v>28000</v>
      </c>
      <c r="M111" s="496">
        <f t="shared" si="264"/>
        <v>24000</v>
      </c>
      <c r="N111" s="496">
        <f t="shared" si="264"/>
        <v>24000</v>
      </c>
      <c r="O111" s="496">
        <f t="shared" si="264"/>
        <v>24000</v>
      </c>
      <c r="P111" s="496">
        <f t="shared" si="264"/>
        <v>24000</v>
      </c>
      <c r="Q111" s="496">
        <f t="shared" si="264"/>
        <v>24790.15</v>
      </c>
      <c r="R111" s="496">
        <f t="shared" si="264"/>
        <v>24790.15</v>
      </c>
      <c r="S111" s="496">
        <f t="shared" si="264"/>
        <v>38000</v>
      </c>
      <c r="T111" s="496">
        <f t="shared" si="264"/>
        <v>38445.31</v>
      </c>
      <c r="U111" s="496">
        <f t="shared" si="264"/>
        <v>38445.31</v>
      </c>
      <c r="V111" s="561">
        <f>V112</f>
        <v>99.994332750777119</v>
      </c>
    </row>
    <row r="112" spans="1:22" x14ac:dyDescent="0.25">
      <c r="A112" s="616"/>
      <c r="B112" s="505" t="s">
        <v>53</v>
      </c>
      <c r="C112" s="528">
        <f>G112+J112+M112+P112+S112</f>
        <v>129000</v>
      </c>
      <c r="D112" s="528">
        <f>H112+K112+N112+Q112+T112</f>
        <v>132045.57</v>
      </c>
      <c r="E112" s="528">
        <f>I112+L112+O112+R112+U112</f>
        <v>132045.57</v>
      </c>
      <c r="F112" s="562">
        <f>E112/C112*100</f>
        <v>102.36090697674418</v>
      </c>
      <c r="G112" s="528">
        <v>15000</v>
      </c>
      <c r="H112" s="528">
        <v>16810.11</v>
      </c>
      <c r="I112" s="528">
        <v>16810.11</v>
      </c>
      <c r="J112" s="528">
        <v>28000</v>
      </c>
      <c r="K112" s="528">
        <v>28000</v>
      </c>
      <c r="L112" s="528">
        <v>28000</v>
      </c>
      <c r="M112" s="528">
        <v>24000</v>
      </c>
      <c r="N112" s="528">
        <v>24000</v>
      </c>
      <c r="O112" s="528">
        <v>24000</v>
      </c>
      <c r="P112" s="528">
        <v>24000</v>
      </c>
      <c r="Q112" s="528">
        <v>24790.15</v>
      </c>
      <c r="R112" s="528">
        <v>24790.15</v>
      </c>
      <c r="S112" s="528">
        <v>38000</v>
      </c>
      <c r="T112" s="528">
        <v>38445.31</v>
      </c>
      <c r="U112" s="528">
        <v>38445.31</v>
      </c>
      <c r="V112" s="562">
        <f>V110+V108</f>
        <v>99.994332750777119</v>
      </c>
    </row>
    <row r="113" spans="1:22" ht="28.5" x14ac:dyDescent="0.25">
      <c r="A113" s="616"/>
      <c r="B113" s="506" t="s">
        <v>54</v>
      </c>
      <c r="C113" s="543">
        <f>C111</f>
        <v>129000</v>
      </c>
      <c r="D113" s="543">
        <f t="shared" ref="D113:E113" si="265">D111</f>
        <v>132045.57</v>
      </c>
      <c r="E113" s="543">
        <f t="shared" si="265"/>
        <v>132045.57</v>
      </c>
      <c r="F113" s="563">
        <f>F111</f>
        <v>102.36090697674418</v>
      </c>
      <c r="G113" s="543">
        <f>G111</f>
        <v>15000</v>
      </c>
      <c r="H113" s="543">
        <f>H114</f>
        <v>16810.11</v>
      </c>
      <c r="I113" s="543">
        <f t="shared" ref="I113:U113" si="266">I114</f>
        <v>16810.11</v>
      </c>
      <c r="J113" s="543">
        <f t="shared" si="266"/>
        <v>28000</v>
      </c>
      <c r="K113" s="543">
        <f t="shared" si="266"/>
        <v>28000</v>
      </c>
      <c r="L113" s="543">
        <f t="shared" si="266"/>
        <v>28000</v>
      </c>
      <c r="M113" s="543">
        <f t="shared" si="266"/>
        <v>24000</v>
      </c>
      <c r="N113" s="543">
        <f t="shared" si="266"/>
        <v>24000</v>
      </c>
      <c r="O113" s="543">
        <f t="shared" si="266"/>
        <v>24000</v>
      </c>
      <c r="P113" s="543">
        <f t="shared" si="266"/>
        <v>24000</v>
      </c>
      <c r="Q113" s="543">
        <f t="shared" si="266"/>
        <v>24790.15</v>
      </c>
      <c r="R113" s="543">
        <f t="shared" si="266"/>
        <v>24790.15</v>
      </c>
      <c r="S113" s="543">
        <f t="shared" si="266"/>
        <v>38000</v>
      </c>
      <c r="T113" s="543">
        <f t="shared" si="266"/>
        <v>38445.31</v>
      </c>
      <c r="U113" s="543">
        <f t="shared" si="266"/>
        <v>38445.31</v>
      </c>
      <c r="V113" s="563">
        <f>V114</f>
        <v>99.994332750777119</v>
      </c>
    </row>
    <row r="114" spans="1:22" x14ac:dyDescent="0.25">
      <c r="A114" s="616"/>
      <c r="B114" s="505" t="s">
        <v>53</v>
      </c>
      <c r="C114" s="528">
        <f>C112</f>
        <v>129000</v>
      </c>
      <c r="D114" s="528">
        <f t="shared" ref="D114:E114" si="267">D112</f>
        <v>132045.57</v>
      </c>
      <c r="E114" s="528">
        <f t="shared" si="267"/>
        <v>132045.57</v>
      </c>
      <c r="F114" s="562">
        <f>F112</f>
        <v>102.36090697674418</v>
      </c>
      <c r="G114" s="528">
        <f>G112</f>
        <v>15000</v>
      </c>
      <c r="H114" s="528">
        <f>H112</f>
        <v>16810.11</v>
      </c>
      <c r="I114" s="528">
        <f t="shared" ref="I114:U114" si="268">I112</f>
        <v>16810.11</v>
      </c>
      <c r="J114" s="528">
        <f t="shared" si="268"/>
        <v>28000</v>
      </c>
      <c r="K114" s="528">
        <f t="shared" si="268"/>
        <v>28000</v>
      </c>
      <c r="L114" s="528">
        <f t="shared" si="268"/>
        <v>28000</v>
      </c>
      <c r="M114" s="528">
        <f t="shared" si="268"/>
        <v>24000</v>
      </c>
      <c r="N114" s="528">
        <f t="shared" si="268"/>
        <v>24000</v>
      </c>
      <c r="O114" s="528">
        <f t="shared" si="268"/>
        <v>24000</v>
      </c>
      <c r="P114" s="528">
        <f t="shared" si="268"/>
        <v>24000</v>
      </c>
      <c r="Q114" s="528">
        <f t="shared" si="268"/>
        <v>24790.15</v>
      </c>
      <c r="R114" s="528">
        <f t="shared" si="268"/>
        <v>24790.15</v>
      </c>
      <c r="S114" s="528">
        <f t="shared" si="268"/>
        <v>38000</v>
      </c>
      <c r="T114" s="528">
        <f t="shared" si="268"/>
        <v>38445.31</v>
      </c>
      <c r="U114" s="528">
        <f t="shared" si="268"/>
        <v>38445.31</v>
      </c>
      <c r="V114" s="562">
        <f>V112</f>
        <v>99.994332750777119</v>
      </c>
    </row>
    <row r="115" spans="1:22" x14ac:dyDescent="0.25">
      <c r="A115" s="672" t="s">
        <v>67</v>
      </c>
      <c r="B115" s="672"/>
      <c r="C115" s="672"/>
      <c r="D115" s="672"/>
      <c r="E115" s="672"/>
      <c r="F115" s="672"/>
      <c r="G115" s="672"/>
      <c r="H115" s="672"/>
      <c r="I115" s="672"/>
      <c r="J115" s="672"/>
      <c r="K115" s="672"/>
      <c r="L115" s="672"/>
      <c r="M115" s="672"/>
      <c r="N115" s="672"/>
      <c r="O115" s="672"/>
      <c r="P115" s="672"/>
      <c r="Q115" s="672"/>
      <c r="R115" s="672"/>
      <c r="S115" s="672"/>
      <c r="T115" s="672"/>
      <c r="U115" s="672"/>
      <c r="V115" s="672"/>
    </row>
    <row r="116" spans="1:22" ht="90" x14ac:dyDescent="0.25">
      <c r="A116" s="616">
        <v>14</v>
      </c>
      <c r="B116" s="434" t="s">
        <v>523</v>
      </c>
      <c r="C116" s="496">
        <f t="shared" ref="C116:E116" si="269">C117</f>
        <v>11500</v>
      </c>
      <c r="D116" s="496">
        <f t="shared" si="269"/>
        <v>11500</v>
      </c>
      <c r="E116" s="496">
        <f t="shared" si="269"/>
        <v>11500</v>
      </c>
      <c r="F116" s="561">
        <f>E116/C116*100</f>
        <v>100</v>
      </c>
      <c r="G116" s="496">
        <f>G117</f>
        <v>0</v>
      </c>
      <c r="H116" s="496">
        <f>H117</f>
        <v>0</v>
      </c>
      <c r="I116" s="496">
        <f t="shared" ref="I116:U116" si="270">I117</f>
        <v>0</v>
      </c>
      <c r="J116" s="496">
        <f t="shared" si="270"/>
        <v>11500</v>
      </c>
      <c r="K116" s="496">
        <f t="shared" si="270"/>
        <v>11500</v>
      </c>
      <c r="L116" s="496">
        <f t="shared" si="270"/>
        <v>11500</v>
      </c>
      <c r="M116" s="496">
        <f t="shared" si="270"/>
        <v>0</v>
      </c>
      <c r="N116" s="496">
        <f t="shared" si="270"/>
        <v>0</v>
      </c>
      <c r="O116" s="496">
        <f t="shared" si="270"/>
        <v>0</v>
      </c>
      <c r="P116" s="496">
        <f t="shared" si="270"/>
        <v>0</v>
      </c>
      <c r="Q116" s="496">
        <f t="shared" si="270"/>
        <v>0</v>
      </c>
      <c r="R116" s="496">
        <f t="shared" si="270"/>
        <v>0</v>
      </c>
      <c r="S116" s="496">
        <f t="shared" si="270"/>
        <v>0</v>
      </c>
      <c r="T116" s="496">
        <f t="shared" si="270"/>
        <v>0</v>
      </c>
      <c r="U116" s="496">
        <f t="shared" si="270"/>
        <v>0</v>
      </c>
      <c r="V116" s="561">
        <f>V117</f>
        <v>0</v>
      </c>
    </row>
    <row r="117" spans="1:22" x14ac:dyDescent="0.25">
      <c r="A117" s="616"/>
      <c r="B117" s="505" t="s">
        <v>13</v>
      </c>
      <c r="C117" s="528">
        <f t="shared" ref="C117:E117" si="271">G117+J117+M117+P117+S117</f>
        <v>11500</v>
      </c>
      <c r="D117" s="528">
        <f t="shared" si="271"/>
        <v>11500</v>
      </c>
      <c r="E117" s="528">
        <f t="shared" si="271"/>
        <v>11500</v>
      </c>
      <c r="F117" s="562">
        <f>E117/C117*100</f>
        <v>100</v>
      </c>
      <c r="G117" s="562">
        <v>0</v>
      </c>
      <c r="H117" s="562">
        <v>0</v>
      </c>
      <c r="I117" s="562">
        <v>0</v>
      </c>
      <c r="J117" s="528">
        <v>11500</v>
      </c>
      <c r="K117" s="528">
        <v>11500</v>
      </c>
      <c r="L117" s="528">
        <v>11500</v>
      </c>
      <c r="M117" s="562">
        <v>0</v>
      </c>
      <c r="N117" s="562">
        <v>0</v>
      </c>
      <c r="O117" s="562">
        <v>0</v>
      </c>
      <c r="P117" s="562">
        <v>0</v>
      </c>
      <c r="Q117" s="562">
        <v>0</v>
      </c>
      <c r="R117" s="562">
        <v>0</v>
      </c>
      <c r="S117" s="562">
        <v>0</v>
      </c>
      <c r="T117" s="562">
        <v>0</v>
      </c>
      <c r="U117" s="562">
        <v>0</v>
      </c>
      <c r="V117" s="562"/>
    </row>
    <row r="118" spans="1:22" ht="141" customHeight="1" x14ac:dyDescent="0.25">
      <c r="A118" s="616">
        <v>15</v>
      </c>
      <c r="B118" s="434" t="s">
        <v>68</v>
      </c>
      <c r="C118" s="496">
        <f t="shared" ref="C118:E118" si="272">C119</f>
        <v>960525</v>
      </c>
      <c r="D118" s="496">
        <f t="shared" si="272"/>
        <v>794945.83000000007</v>
      </c>
      <c r="E118" s="496">
        <f t="shared" si="272"/>
        <v>788938.57000000007</v>
      </c>
      <c r="F118" s="561">
        <f>F119</f>
        <v>82.136182816688802</v>
      </c>
      <c r="G118" s="496">
        <f>G119</f>
        <v>472000</v>
      </c>
      <c r="H118" s="496">
        <f>H119</f>
        <v>306420.83</v>
      </c>
      <c r="I118" s="496">
        <f t="shared" ref="I118:U118" si="273">I119</f>
        <v>300710.58</v>
      </c>
      <c r="J118" s="496">
        <f t="shared" si="273"/>
        <v>120717</v>
      </c>
      <c r="K118" s="496">
        <f t="shared" si="273"/>
        <v>120717</v>
      </c>
      <c r="L118" s="496">
        <f t="shared" si="273"/>
        <v>120607.85</v>
      </c>
      <c r="M118" s="496">
        <f t="shared" si="273"/>
        <v>120593</v>
      </c>
      <c r="N118" s="496">
        <f t="shared" si="273"/>
        <v>120593</v>
      </c>
      <c r="O118" s="496">
        <f t="shared" si="273"/>
        <v>120405.15</v>
      </c>
      <c r="P118" s="496">
        <f t="shared" si="273"/>
        <v>120593</v>
      </c>
      <c r="Q118" s="496">
        <f t="shared" si="273"/>
        <v>120593</v>
      </c>
      <c r="R118" s="496">
        <f t="shared" si="273"/>
        <v>120593</v>
      </c>
      <c r="S118" s="496">
        <f t="shared" si="273"/>
        <v>126622</v>
      </c>
      <c r="T118" s="496">
        <f t="shared" si="273"/>
        <v>126622</v>
      </c>
      <c r="U118" s="496">
        <f t="shared" si="273"/>
        <v>126621.99</v>
      </c>
      <c r="V118" s="561">
        <f>V119</f>
        <v>99.999992102478245</v>
      </c>
    </row>
    <row r="119" spans="1:22" x14ac:dyDescent="0.25">
      <c r="A119" s="616"/>
      <c r="B119" s="505" t="s">
        <v>13</v>
      </c>
      <c r="C119" s="528">
        <f t="shared" ref="C119" si="274">G119+J119+M119+P119+S119</f>
        <v>960525</v>
      </c>
      <c r="D119" s="528">
        <f t="shared" ref="D119" si="275">H119+K119+N119+Q119+T119</f>
        <v>794945.83000000007</v>
      </c>
      <c r="E119" s="528">
        <f t="shared" ref="E119" si="276">I119+L119+O119+R119+U119</f>
        <v>788938.57000000007</v>
      </c>
      <c r="F119" s="562">
        <f>E119/C119*100</f>
        <v>82.136182816688802</v>
      </c>
      <c r="G119" s="528">
        <v>472000</v>
      </c>
      <c r="H119" s="528">
        <v>306420.83</v>
      </c>
      <c r="I119" s="528">
        <v>300710.58</v>
      </c>
      <c r="J119" s="528">
        <v>120717</v>
      </c>
      <c r="K119" s="528">
        <v>120717</v>
      </c>
      <c r="L119" s="528">
        <v>120607.85</v>
      </c>
      <c r="M119" s="528">
        <v>120593</v>
      </c>
      <c r="N119" s="528">
        <v>120593</v>
      </c>
      <c r="O119" s="528">
        <v>120405.15</v>
      </c>
      <c r="P119" s="528">
        <v>120593</v>
      </c>
      <c r="Q119" s="528">
        <v>120593</v>
      </c>
      <c r="R119" s="528">
        <v>120593</v>
      </c>
      <c r="S119" s="528">
        <v>126622</v>
      </c>
      <c r="T119" s="528">
        <v>126622</v>
      </c>
      <c r="U119" s="528">
        <v>126621.99</v>
      </c>
      <c r="V119" s="562">
        <f>U119/S119*100</f>
        <v>99.999992102478245</v>
      </c>
    </row>
    <row r="120" spans="1:22" ht="21" customHeight="1" x14ac:dyDescent="0.25">
      <c r="A120" s="616"/>
      <c r="B120" s="506" t="s">
        <v>54</v>
      </c>
      <c r="C120" s="543">
        <f t="shared" ref="C120:E120" si="277">C121</f>
        <v>972025</v>
      </c>
      <c r="D120" s="543">
        <f t="shared" si="277"/>
        <v>806445.83000000007</v>
      </c>
      <c r="E120" s="543">
        <f t="shared" si="277"/>
        <v>800438.57000000007</v>
      </c>
      <c r="F120" s="561">
        <f>F121</f>
        <v>82.347529127337268</v>
      </c>
      <c r="G120" s="543">
        <f>G121</f>
        <v>472000</v>
      </c>
      <c r="H120" s="543">
        <f>H121</f>
        <v>306420.83</v>
      </c>
      <c r="I120" s="543">
        <f t="shared" ref="I120:U120" si="278">I121</f>
        <v>300710.58</v>
      </c>
      <c r="J120" s="543">
        <f t="shared" si="278"/>
        <v>132217</v>
      </c>
      <c r="K120" s="543">
        <f t="shared" si="278"/>
        <v>132217</v>
      </c>
      <c r="L120" s="543">
        <f t="shared" si="278"/>
        <v>132107.85</v>
      </c>
      <c r="M120" s="543">
        <f t="shared" si="278"/>
        <v>120593</v>
      </c>
      <c r="N120" s="543">
        <f t="shared" si="278"/>
        <v>120593</v>
      </c>
      <c r="O120" s="543">
        <f t="shared" si="278"/>
        <v>120405.15</v>
      </c>
      <c r="P120" s="543">
        <f t="shared" si="278"/>
        <v>120593</v>
      </c>
      <c r="Q120" s="543">
        <f t="shared" si="278"/>
        <v>120593</v>
      </c>
      <c r="R120" s="543">
        <f t="shared" si="278"/>
        <v>120593</v>
      </c>
      <c r="S120" s="543">
        <f t="shared" si="278"/>
        <v>126622</v>
      </c>
      <c r="T120" s="543">
        <f t="shared" si="278"/>
        <v>126622</v>
      </c>
      <c r="U120" s="543">
        <f t="shared" si="278"/>
        <v>126621.99</v>
      </c>
      <c r="V120" s="563">
        <f>V121</f>
        <v>99.999992102478245</v>
      </c>
    </row>
    <row r="121" spans="1:22" x14ac:dyDescent="0.25">
      <c r="A121" s="616"/>
      <c r="B121" s="505" t="s">
        <v>13</v>
      </c>
      <c r="C121" s="528">
        <f t="shared" ref="C121:E121" si="279">C119+C117</f>
        <v>972025</v>
      </c>
      <c r="D121" s="528">
        <f t="shared" si="279"/>
        <v>806445.83000000007</v>
      </c>
      <c r="E121" s="528">
        <f t="shared" si="279"/>
        <v>800438.57000000007</v>
      </c>
      <c r="F121" s="562">
        <f>E121/C121*100</f>
        <v>82.347529127337268</v>
      </c>
      <c r="G121" s="528">
        <f>G119+G117</f>
        <v>472000</v>
      </c>
      <c r="H121" s="528">
        <f>H119+H117</f>
        <v>306420.83</v>
      </c>
      <c r="I121" s="528">
        <f t="shared" ref="I121:U121" si="280">I119+I117</f>
        <v>300710.58</v>
      </c>
      <c r="J121" s="528">
        <f t="shared" si="280"/>
        <v>132217</v>
      </c>
      <c r="K121" s="528">
        <f t="shared" si="280"/>
        <v>132217</v>
      </c>
      <c r="L121" s="528">
        <f t="shared" si="280"/>
        <v>132107.85</v>
      </c>
      <c r="M121" s="528">
        <f t="shared" si="280"/>
        <v>120593</v>
      </c>
      <c r="N121" s="528">
        <f t="shared" si="280"/>
        <v>120593</v>
      </c>
      <c r="O121" s="528">
        <f t="shared" si="280"/>
        <v>120405.15</v>
      </c>
      <c r="P121" s="528">
        <f t="shared" si="280"/>
        <v>120593</v>
      </c>
      <c r="Q121" s="528">
        <f t="shared" si="280"/>
        <v>120593</v>
      </c>
      <c r="R121" s="528">
        <f t="shared" si="280"/>
        <v>120593</v>
      </c>
      <c r="S121" s="528">
        <f t="shared" si="280"/>
        <v>126622</v>
      </c>
      <c r="T121" s="528">
        <f t="shared" si="280"/>
        <v>126622</v>
      </c>
      <c r="U121" s="528">
        <f t="shared" si="280"/>
        <v>126621.99</v>
      </c>
      <c r="V121" s="562">
        <f>V119+V117</f>
        <v>99.999992102478245</v>
      </c>
    </row>
    <row r="122" spans="1:22" x14ac:dyDescent="0.25">
      <c r="A122" s="672" t="s">
        <v>69</v>
      </c>
      <c r="B122" s="672"/>
      <c r="C122" s="672"/>
      <c r="D122" s="672"/>
      <c r="E122" s="672"/>
      <c r="F122" s="672"/>
      <c r="G122" s="672"/>
      <c r="H122" s="672"/>
      <c r="I122" s="672"/>
      <c r="J122" s="672"/>
      <c r="K122" s="672"/>
      <c r="L122" s="672"/>
      <c r="M122" s="672"/>
      <c r="N122" s="672"/>
      <c r="O122" s="672"/>
      <c r="P122" s="672"/>
      <c r="Q122" s="672"/>
      <c r="R122" s="672"/>
      <c r="S122" s="672"/>
      <c r="T122" s="672"/>
      <c r="U122" s="672"/>
      <c r="V122" s="672"/>
    </row>
    <row r="123" spans="1:22" ht="90" x14ac:dyDescent="0.25">
      <c r="A123" s="616">
        <v>16</v>
      </c>
      <c r="B123" s="434" t="s">
        <v>70</v>
      </c>
      <c r="C123" s="496">
        <f>C124</f>
        <v>47500</v>
      </c>
      <c r="D123" s="496">
        <f t="shared" ref="D123:E123" si="281">D124</f>
        <v>47500</v>
      </c>
      <c r="E123" s="496">
        <f t="shared" si="281"/>
        <v>47356.979999999996</v>
      </c>
      <c r="F123" s="561">
        <f>F124</f>
        <v>99.698905263157883</v>
      </c>
      <c r="G123" s="496">
        <f>G124</f>
        <v>7500</v>
      </c>
      <c r="H123" s="496">
        <f>H124</f>
        <v>7500</v>
      </c>
      <c r="I123" s="496">
        <f t="shared" ref="I123:U123" si="282">I124</f>
        <v>7418.48</v>
      </c>
      <c r="J123" s="496">
        <f t="shared" si="282"/>
        <v>10000</v>
      </c>
      <c r="K123" s="496">
        <f t="shared" si="282"/>
        <v>10000</v>
      </c>
      <c r="L123" s="496">
        <f t="shared" si="282"/>
        <v>9993</v>
      </c>
      <c r="M123" s="496">
        <f t="shared" si="282"/>
        <v>10000</v>
      </c>
      <c r="N123" s="496">
        <f t="shared" si="282"/>
        <v>10000</v>
      </c>
      <c r="O123" s="496">
        <f t="shared" si="282"/>
        <v>9985.36</v>
      </c>
      <c r="P123" s="496">
        <f t="shared" si="282"/>
        <v>10000</v>
      </c>
      <c r="Q123" s="496">
        <f t="shared" si="282"/>
        <v>10000</v>
      </c>
      <c r="R123" s="496">
        <f t="shared" si="282"/>
        <v>10000</v>
      </c>
      <c r="S123" s="496">
        <f t="shared" si="282"/>
        <v>10000</v>
      </c>
      <c r="T123" s="496">
        <f t="shared" si="282"/>
        <v>10000</v>
      </c>
      <c r="U123" s="496">
        <f t="shared" si="282"/>
        <v>9960.14</v>
      </c>
      <c r="V123" s="561">
        <f>V124</f>
        <v>99.601399999999998</v>
      </c>
    </row>
    <row r="124" spans="1:22" x14ac:dyDescent="0.25">
      <c r="A124" s="616"/>
      <c r="B124" s="505" t="s">
        <v>13</v>
      </c>
      <c r="C124" s="528">
        <f t="shared" ref="C124:C126" si="283">G124+J124+M124+P124+S124</f>
        <v>47500</v>
      </c>
      <c r="D124" s="528">
        <f t="shared" ref="D124" si="284">H124+K124+N124+Q124+T124</f>
        <v>47500</v>
      </c>
      <c r="E124" s="528">
        <f t="shared" ref="E124" si="285">I124+L124+O124+R124+U124</f>
        <v>47356.979999999996</v>
      </c>
      <c r="F124" s="562">
        <f>E124/C124*100</f>
        <v>99.698905263157883</v>
      </c>
      <c r="G124" s="528">
        <v>7500</v>
      </c>
      <c r="H124" s="528">
        <v>7500</v>
      </c>
      <c r="I124" s="528">
        <v>7418.48</v>
      </c>
      <c r="J124" s="528">
        <v>10000</v>
      </c>
      <c r="K124" s="528">
        <v>10000</v>
      </c>
      <c r="L124" s="528">
        <v>9993</v>
      </c>
      <c r="M124" s="528">
        <v>10000</v>
      </c>
      <c r="N124" s="528">
        <v>10000</v>
      </c>
      <c r="O124" s="528">
        <v>9985.36</v>
      </c>
      <c r="P124" s="528">
        <v>10000</v>
      </c>
      <c r="Q124" s="528">
        <v>10000</v>
      </c>
      <c r="R124" s="528">
        <v>10000</v>
      </c>
      <c r="S124" s="528">
        <v>10000</v>
      </c>
      <c r="T124" s="528">
        <v>10000</v>
      </c>
      <c r="U124" s="528">
        <v>9960.14</v>
      </c>
      <c r="V124" s="562">
        <f>U124/S124*100</f>
        <v>99.601399999999998</v>
      </c>
    </row>
    <row r="125" spans="1:22" ht="75" x14ac:dyDescent="0.25">
      <c r="A125" s="616">
        <v>17</v>
      </c>
      <c r="B125" s="434" t="s">
        <v>71</v>
      </c>
      <c r="C125" s="496">
        <f t="shared" ref="C125:E125" si="286">C126</f>
        <v>59478.9</v>
      </c>
      <c r="D125" s="496">
        <f t="shared" si="286"/>
        <v>59478.9</v>
      </c>
      <c r="E125" s="496">
        <f t="shared" si="286"/>
        <v>58441.099999999991</v>
      </c>
      <c r="F125" s="561">
        <f>F126</f>
        <v>98.255179567880361</v>
      </c>
      <c r="G125" s="496">
        <f>G126</f>
        <v>10051.9</v>
      </c>
      <c r="H125" s="496">
        <f>H126</f>
        <v>10051.9</v>
      </c>
      <c r="I125" s="496">
        <f t="shared" ref="I125:U125" si="287">I126</f>
        <v>10038</v>
      </c>
      <c r="J125" s="496">
        <f t="shared" si="287"/>
        <v>14000</v>
      </c>
      <c r="K125" s="496">
        <f t="shared" si="287"/>
        <v>14000</v>
      </c>
      <c r="L125" s="496">
        <f t="shared" si="287"/>
        <v>13931.92</v>
      </c>
      <c r="M125" s="496">
        <f t="shared" si="287"/>
        <v>11050</v>
      </c>
      <c r="N125" s="496">
        <f t="shared" si="287"/>
        <v>11050</v>
      </c>
      <c r="O125" s="496">
        <f t="shared" si="287"/>
        <v>11050</v>
      </c>
      <c r="P125" s="496">
        <f t="shared" si="287"/>
        <v>11050</v>
      </c>
      <c r="Q125" s="496">
        <f t="shared" si="287"/>
        <v>11050</v>
      </c>
      <c r="R125" s="496">
        <f t="shared" si="287"/>
        <v>10961.73</v>
      </c>
      <c r="S125" s="496">
        <f t="shared" si="287"/>
        <v>13327</v>
      </c>
      <c r="T125" s="496">
        <f t="shared" si="287"/>
        <v>13327</v>
      </c>
      <c r="U125" s="496">
        <f t="shared" si="287"/>
        <v>12459.45</v>
      </c>
      <c r="V125" s="561">
        <f>V126</f>
        <v>93.490282884370075</v>
      </c>
    </row>
    <row r="126" spans="1:22" x14ac:dyDescent="0.25">
      <c r="A126" s="616"/>
      <c r="B126" s="505" t="s">
        <v>13</v>
      </c>
      <c r="C126" s="528">
        <f t="shared" si="283"/>
        <v>59478.9</v>
      </c>
      <c r="D126" s="528">
        <f t="shared" ref="D126" si="288">H126+K126+N126+Q126+T126</f>
        <v>59478.9</v>
      </c>
      <c r="E126" s="528">
        <f t="shared" ref="E126" si="289">I126+L126+O126+R126+U126</f>
        <v>58441.099999999991</v>
      </c>
      <c r="F126" s="562">
        <f>E126/C126*100</f>
        <v>98.255179567880361</v>
      </c>
      <c r="G126" s="528">
        <v>10051.9</v>
      </c>
      <c r="H126" s="528">
        <v>10051.9</v>
      </c>
      <c r="I126" s="528">
        <v>10038</v>
      </c>
      <c r="J126" s="528">
        <v>14000</v>
      </c>
      <c r="K126" s="528">
        <v>14000</v>
      </c>
      <c r="L126" s="528">
        <v>13931.92</v>
      </c>
      <c r="M126" s="528">
        <v>11050</v>
      </c>
      <c r="N126" s="528">
        <v>11050</v>
      </c>
      <c r="O126" s="528">
        <v>11050</v>
      </c>
      <c r="P126" s="528">
        <v>11050</v>
      </c>
      <c r="Q126" s="528">
        <v>11050</v>
      </c>
      <c r="R126" s="528">
        <v>10961.73</v>
      </c>
      <c r="S126" s="528">
        <v>13327</v>
      </c>
      <c r="T126" s="528">
        <v>13327</v>
      </c>
      <c r="U126" s="528">
        <v>12459.45</v>
      </c>
      <c r="V126" s="562">
        <f>U126/S126*100</f>
        <v>93.490282884370075</v>
      </c>
    </row>
    <row r="127" spans="1:22" ht="285.75" customHeight="1" x14ac:dyDescent="0.25">
      <c r="A127" s="616">
        <v>18</v>
      </c>
      <c r="B127" s="434" t="s">
        <v>72</v>
      </c>
      <c r="C127" s="496">
        <f>C128</f>
        <v>53500</v>
      </c>
      <c r="D127" s="496">
        <f t="shared" ref="D127:E127" si="290">D128</f>
        <v>43500</v>
      </c>
      <c r="E127" s="496">
        <f t="shared" si="290"/>
        <v>42478.66</v>
      </c>
      <c r="F127" s="561">
        <f>F128</f>
        <v>79.399364485981323</v>
      </c>
      <c r="G127" s="496">
        <f>G128</f>
        <v>13500</v>
      </c>
      <c r="H127" s="496">
        <f>H128</f>
        <v>13500</v>
      </c>
      <c r="I127" s="496">
        <f t="shared" ref="I127:U127" si="291">I128</f>
        <v>12632.93</v>
      </c>
      <c r="J127" s="496">
        <f t="shared" si="291"/>
        <v>10000</v>
      </c>
      <c r="K127" s="496">
        <f t="shared" si="291"/>
        <v>10000</v>
      </c>
      <c r="L127" s="496">
        <f t="shared" si="291"/>
        <v>10000</v>
      </c>
      <c r="M127" s="496">
        <f t="shared" si="291"/>
        <v>10000</v>
      </c>
      <c r="N127" s="496">
        <f t="shared" si="291"/>
        <v>10000</v>
      </c>
      <c r="O127" s="496">
        <f t="shared" si="291"/>
        <v>9977.2000000000007</v>
      </c>
      <c r="P127" s="496">
        <f t="shared" si="291"/>
        <v>10000</v>
      </c>
      <c r="Q127" s="496">
        <f t="shared" si="291"/>
        <v>10000</v>
      </c>
      <c r="R127" s="496">
        <f t="shared" si="291"/>
        <v>9868.5300000000007</v>
      </c>
      <c r="S127" s="496">
        <f t="shared" si="291"/>
        <v>10000</v>
      </c>
      <c r="T127" s="496">
        <f t="shared" si="291"/>
        <v>0</v>
      </c>
      <c r="U127" s="496">
        <f t="shared" si="291"/>
        <v>0</v>
      </c>
      <c r="V127" s="561">
        <f>V128</f>
        <v>0</v>
      </c>
    </row>
    <row r="128" spans="1:22" x14ac:dyDescent="0.25">
      <c r="A128" s="616"/>
      <c r="B128" s="505" t="s">
        <v>13</v>
      </c>
      <c r="C128" s="528">
        <f t="shared" ref="C128" si="292">G128+J128+M128+P128+S128</f>
        <v>53500</v>
      </c>
      <c r="D128" s="528">
        <f t="shared" ref="D128" si="293">H128+K128+N128+Q128+T128</f>
        <v>43500</v>
      </c>
      <c r="E128" s="528">
        <f t="shared" ref="E128" si="294">I128+L128+O128+R128+U128</f>
        <v>42478.66</v>
      </c>
      <c r="F128" s="562">
        <f>E128/C128*100</f>
        <v>79.399364485981323</v>
      </c>
      <c r="G128" s="528">
        <v>13500</v>
      </c>
      <c r="H128" s="528">
        <v>13500</v>
      </c>
      <c r="I128" s="528">
        <v>12632.93</v>
      </c>
      <c r="J128" s="528">
        <v>10000</v>
      </c>
      <c r="K128" s="528">
        <v>10000</v>
      </c>
      <c r="L128" s="528">
        <v>10000</v>
      </c>
      <c r="M128" s="528">
        <v>10000</v>
      </c>
      <c r="N128" s="528">
        <v>10000</v>
      </c>
      <c r="O128" s="528">
        <v>9977.2000000000007</v>
      </c>
      <c r="P128" s="528">
        <v>10000</v>
      </c>
      <c r="Q128" s="528">
        <v>10000</v>
      </c>
      <c r="R128" s="528">
        <v>9868.5300000000007</v>
      </c>
      <c r="S128" s="528">
        <v>10000</v>
      </c>
      <c r="T128" s="528">
        <v>0</v>
      </c>
      <c r="U128" s="528">
        <v>0</v>
      </c>
      <c r="V128" s="562"/>
    </row>
    <row r="129" spans="1:22" ht="24" customHeight="1" x14ac:dyDescent="0.25">
      <c r="A129" s="616"/>
      <c r="B129" s="506" t="s">
        <v>54</v>
      </c>
      <c r="C129" s="543">
        <f>C130</f>
        <v>160478.9</v>
      </c>
      <c r="D129" s="543">
        <f t="shared" ref="D129:G129" si="295">D130</f>
        <v>150478.9</v>
      </c>
      <c r="E129" s="543">
        <f t="shared" si="295"/>
        <v>148276.74</v>
      </c>
      <c r="F129" s="563">
        <f t="shared" ref="F129" si="296">F123+F125+F127</f>
        <v>277.35344931701957</v>
      </c>
      <c r="G129" s="543">
        <f t="shared" si="295"/>
        <v>31051.9</v>
      </c>
      <c r="H129" s="543">
        <f t="shared" ref="H129" si="297">H130</f>
        <v>31051.9</v>
      </c>
      <c r="I129" s="543">
        <f t="shared" ref="I129" si="298">I130</f>
        <v>30089.41</v>
      </c>
      <c r="J129" s="543">
        <f t="shared" ref="J129" si="299">J130</f>
        <v>34000</v>
      </c>
      <c r="K129" s="543">
        <f t="shared" ref="K129" si="300">K130</f>
        <v>34000</v>
      </c>
      <c r="L129" s="543">
        <f t="shared" ref="L129" si="301">L130</f>
        <v>33924.92</v>
      </c>
      <c r="M129" s="543">
        <f t="shared" ref="M129" si="302">M130</f>
        <v>31050</v>
      </c>
      <c r="N129" s="543">
        <f t="shared" ref="N129" si="303">N130</f>
        <v>31050</v>
      </c>
      <c r="O129" s="543">
        <f t="shared" ref="O129" si="304">O130</f>
        <v>31012.560000000001</v>
      </c>
      <c r="P129" s="543">
        <f t="shared" ref="P129" si="305">P130</f>
        <v>31050</v>
      </c>
      <c r="Q129" s="543">
        <f t="shared" ref="Q129" si="306">Q130</f>
        <v>31050</v>
      </c>
      <c r="R129" s="543">
        <f t="shared" ref="R129" si="307">R130</f>
        <v>30830.260000000002</v>
      </c>
      <c r="S129" s="543">
        <f t="shared" ref="S129" si="308">S130</f>
        <v>33327</v>
      </c>
      <c r="T129" s="543">
        <f t="shared" ref="T129" si="309">T130</f>
        <v>23327</v>
      </c>
      <c r="U129" s="543">
        <f t="shared" ref="U129" si="310">U130</f>
        <v>22419.59</v>
      </c>
      <c r="V129" s="563">
        <f>U129/S129*100</f>
        <v>67.271551594803014</v>
      </c>
    </row>
    <row r="130" spans="1:22" x14ac:dyDescent="0.25">
      <c r="A130" s="616"/>
      <c r="B130" s="505" t="s">
        <v>13</v>
      </c>
      <c r="C130" s="528">
        <f>C128+C126+C124</f>
        <v>160478.9</v>
      </c>
      <c r="D130" s="528">
        <f t="shared" ref="D130:U130" si="311">D128+D126+D124</f>
        <v>150478.9</v>
      </c>
      <c r="E130" s="528">
        <f t="shared" si="311"/>
        <v>148276.74</v>
      </c>
      <c r="F130" s="562">
        <f>E130/C130*100</f>
        <v>92.396408499808999</v>
      </c>
      <c r="G130" s="528">
        <f t="shared" si="311"/>
        <v>31051.9</v>
      </c>
      <c r="H130" s="528">
        <f t="shared" si="311"/>
        <v>31051.9</v>
      </c>
      <c r="I130" s="528">
        <f t="shared" si="311"/>
        <v>30089.41</v>
      </c>
      <c r="J130" s="528">
        <f t="shared" si="311"/>
        <v>34000</v>
      </c>
      <c r="K130" s="528">
        <f t="shared" si="311"/>
        <v>34000</v>
      </c>
      <c r="L130" s="528">
        <f t="shared" si="311"/>
        <v>33924.92</v>
      </c>
      <c r="M130" s="528">
        <f t="shared" si="311"/>
        <v>31050</v>
      </c>
      <c r="N130" s="528">
        <f t="shared" si="311"/>
        <v>31050</v>
      </c>
      <c r="O130" s="528">
        <f t="shared" si="311"/>
        <v>31012.560000000001</v>
      </c>
      <c r="P130" s="528">
        <f t="shared" si="311"/>
        <v>31050</v>
      </c>
      <c r="Q130" s="528">
        <f t="shared" si="311"/>
        <v>31050</v>
      </c>
      <c r="R130" s="528">
        <f t="shared" si="311"/>
        <v>30830.260000000002</v>
      </c>
      <c r="S130" s="528">
        <f t="shared" si="311"/>
        <v>33327</v>
      </c>
      <c r="T130" s="528">
        <f t="shared" si="311"/>
        <v>23327</v>
      </c>
      <c r="U130" s="528">
        <f t="shared" si="311"/>
        <v>22419.59</v>
      </c>
      <c r="V130" s="562">
        <f>U130/S130*100</f>
        <v>67.271551594803014</v>
      </c>
    </row>
    <row r="131" spans="1:22" x14ac:dyDescent="0.25">
      <c r="A131" s="672" t="s">
        <v>35</v>
      </c>
      <c r="B131" s="672"/>
      <c r="C131" s="672"/>
      <c r="D131" s="672"/>
      <c r="E131" s="672"/>
      <c r="F131" s="672"/>
      <c r="G131" s="672"/>
      <c r="H131" s="672"/>
      <c r="I131" s="672"/>
      <c r="J131" s="672"/>
      <c r="K131" s="672"/>
      <c r="L131" s="672"/>
      <c r="M131" s="672"/>
      <c r="N131" s="672"/>
      <c r="O131" s="672"/>
      <c r="P131" s="672"/>
      <c r="Q131" s="672"/>
      <c r="R131" s="672"/>
      <c r="S131" s="672"/>
      <c r="T131" s="672"/>
      <c r="U131" s="672"/>
      <c r="V131" s="672"/>
    </row>
    <row r="132" spans="1:22" ht="150" x14ac:dyDescent="0.25">
      <c r="A132" s="616">
        <v>19</v>
      </c>
      <c r="B132" s="434" t="s">
        <v>448</v>
      </c>
      <c r="C132" s="496">
        <f t="shared" ref="C132:E142" si="312">C133</f>
        <v>23656</v>
      </c>
      <c r="D132" s="496">
        <f t="shared" si="312"/>
        <v>23656</v>
      </c>
      <c r="E132" s="496">
        <f t="shared" si="312"/>
        <v>23656</v>
      </c>
      <c r="F132" s="561">
        <f t="shared" ref="F132:F137" si="313">E132/C132*100</f>
        <v>100</v>
      </c>
      <c r="G132" s="496">
        <f>G133</f>
        <v>0</v>
      </c>
      <c r="H132" s="496">
        <f>H133</f>
        <v>0</v>
      </c>
      <c r="I132" s="496">
        <f t="shared" ref="I132:U132" si="314">I133</f>
        <v>0</v>
      </c>
      <c r="J132" s="496">
        <f t="shared" si="314"/>
        <v>0</v>
      </c>
      <c r="K132" s="496">
        <f t="shared" si="314"/>
        <v>0</v>
      </c>
      <c r="L132" s="496">
        <f t="shared" si="314"/>
        <v>0</v>
      </c>
      <c r="M132" s="496">
        <f t="shared" si="314"/>
        <v>23656</v>
      </c>
      <c r="N132" s="496">
        <f t="shared" si="314"/>
        <v>23656</v>
      </c>
      <c r="O132" s="496">
        <f t="shared" si="314"/>
        <v>23656</v>
      </c>
      <c r="P132" s="496">
        <f t="shared" si="314"/>
        <v>0</v>
      </c>
      <c r="Q132" s="496">
        <f t="shared" si="314"/>
        <v>0</v>
      </c>
      <c r="R132" s="496">
        <f t="shared" si="314"/>
        <v>0</v>
      </c>
      <c r="S132" s="496">
        <f t="shared" si="314"/>
        <v>0</v>
      </c>
      <c r="T132" s="496">
        <f t="shared" si="314"/>
        <v>0</v>
      </c>
      <c r="U132" s="496">
        <f t="shared" si="314"/>
        <v>0</v>
      </c>
      <c r="V132" s="561">
        <f>V133</f>
        <v>0</v>
      </c>
    </row>
    <row r="133" spans="1:22" x14ac:dyDescent="0.25">
      <c r="A133" s="616"/>
      <c r="B133" s="505" t="s">
        <v>13</v>
      </c>
      <c r="C133" s="528">
        <f t="shared" ref="C133" si="315">G133+J133+M133+P133+S133</f>
        <v>23656</v>
      </c>
      <c r="D133" s="528">
        <f t="shared" ref="D133" si="316">H133+K133+N133+Q133+T133</f>
        <v>23656</v>
      </c>
      <c r="E133" s="528">
        <f t="shared" ref="E133" si="317">I133+L133+O133+R133+U133</f>
        <v>23656</v>
      </c>
      <c r="F133" s="562">
        <f t="shared" si="313"/>
        <v>100</v>
      </c>
      <c r="G133" s="528">
        <v>0</v>
      </c>
      <c r="H133" s="528">
        <v>0</v>
      </c>
      <c r="I133" s="528">
        <v>0</v>
      </c>
      <c r="J133" s="528">
        <v>0</v>
      </c>
      <c r="K133" s="528">
        <v>0</v>
      </c>
      <c r="L133" s="528">
        <v>0</v>
      </c>
      <c r="M133" s="528">
        <v>23656</v>
      </c>
      <c r="N133" s="528">
        <v>23656</v>
      </c>
      <c r="O133" s="528">
        <v>23656</v>
      </c>
      <c r="P133" s="528">
        <v>0</v>
      </c>
      <c r="Q133" s="528">
        <v>0</v>
      </c>
      <c r="R133" s="528">
        <v>0</v>
      </c>
      <c r="S133" s="528">
        <v>0</v>
      </c>
      <c r="T133" s="528">
        <v>0</v>
      </c>
      <c r="U133" s="528">
        <v>0</v>
      </c>
      <c r="V133" s="562"/>
    </row>
    <row r="134" spans="1:22" ht="66" customHeight="1" x14ac:dyDescent="0.25">
      <c r="A134" s="616">
        <v>20</v>
      </c>
      <c r="B134" s="434" t="s">
        <v>46</v>
      </c>
      <c r="C134" s="496">
        <f t="shared" si="312"/>
        <v>25000</v>
      </c>
      <c r="D134" s="496">
        <f t="shared" ref="D134" si="318">D135</f>
        <v>25000</v>
      </c>
      <c r="E134" s="496">
        <f t="shared" ref="E134" si="319">E135</f>
        <v>25000</v>
      </c>
      <c r="F134" s="561">
        <f t="shared" si="313"/>
        <v>100</v>
      </c>
      <c r="G134" s="496">
        <f>G135</f>
        <v>5000</v>
      </c>
      <c r="H134" s="496">
        <f>H135</f>
        <v>5000</v>
      </c>
      <c r="I134" s="496">
        <f t="shared" ref="I134:U134" si="320">I135</f>
        <v>5000</v>
      </c>
      <c r="J134" s="496">
        <f t="shared" si="320"/>
        <v>5000</v>
      </c>
      <c r="K134" s="496">
        <f t="shared" si="320"/>
        <v>5000</v>
      </c>
      <c r="L134" s="496">
        <f t="shared" si="320"/>
        <v>5000</v>
      </c>
      <c r="M134" s="496">
        <f t="shared" si="320"/>
        <v>5000</v>
      </c>
      <c r="N134" s="496">
        <f t="shared" si="320"/>
        <v>5000</v>
      </c>
      <c r="O134" s="496">
        <f t="shared" si="320"/>
        <v>5000</v>
      </c>
      <c r="P134" s="496">
        <f t="shared" si="320"/>
        <v>5000</v>
      </c>
      <c r="Q134" s="496">
        <f t="shared" si="320"/>
        <v>5000</v>
      </c>
      <c r="R134" s="496">
        <f t="shared" si="320"/>
        <v>5000</v>
      </c>
      <c r="S134" s="496">
        <f t="shared" si="320"/>
        <v>5000</v>
      </c>
      <c r="T134" s="496">
        <f t="shared" si="320"/>
        <v>5000</v>
      </c>
      <c r="U134" s="496">
        <f t="shared" si="320"/>
        <v>5000</v>
      </c>
      <c r="V134" s="561">
        <f>V135</f>
        <v>100</v>
      </c>
    </row>
    <row r="135" spans="1:22" x14ac:dyDescent="0.25">
      <c r="A135" s="616"/>
      <c r="B135" s="505" t="s">
        <v>13</v>
      </c>
      <c r="C135" s="528">
        <f t="shared" ref="C135" si="321">G135+J135+M135+P135+S135</f>
        <v>25000</v>
      </c>
      <c r="D135" s="528">
        <f t="shared" ref="D135" si="322">H135+K135+N135+Q135+T135</f>
        <v>25000</v>
      </c>
      <c r="E135" s="528">
        <f t="shared" ref="E135" si="323">I135+L135+O135+R135+U135</f>
        <v>25000</v>
      </c>
      <c r="F135" s="562">
        <f t="shared" si="313"/>
        <v>100</v>
      </c>
      <c r="G135" s="528">
        <v>5000</v>
      </c>
      <c r="H135" s="528">
        <v>5000</v>
      </c>
      <c r="I135" s="528">
        <v>5000</v>
      </c>
      <c r="J135" s="528">
        <v>5000</v>
      </c>
      <c r="K135" s="528">
        <v>5000</v>
      </c>
      <c r="L135" s="528">
        <v>5000</v>
      </c>
      <c r="M135" s="528">
        <v>5000</v>
      </c>
      <c r="N135" s="528">
        <v>5000</v>
      </c>
      <c r="O135" s="528">
        <v>5000</v>
      </c>
      <c r="P135" s="528">
        <v>5000</v>
      </c>
      <c r="Q135" s="528">
        <v>5000</v>
      </c>
      <c r="R135" s="528">
        <v>5000</v>
      </c>
      <c r="S135" s="528">
        <v>5000</v>
      </c>
      <c r="T135" s="528">
        <v>5000</v>
      </c>
      <c r="U135" s="528">
        <v>5000</v>
      </c>
      <c r="V135" s="562">
        <f>U135/S135*100</f>
        <v>100</v>
      </c>
    </row>
    <row r="136" spans="1:22" ht="60" x14ac:dyDescent="0.25">
      <c r="A136" s="616">
        <v>21</v>
      </c>
      <c r="B136" s="434" t="s">
        <v>339</v>
      </c>
      <c r="C136" s="496">
        <f t="shared" si="312"/>
        <v>25000</v>
      </c>
      <c r="D136" s="496">
        <f t="shared" ref="D136" si="324">D137</f>
        <v>25000</v>
      </c>
      <c r="E136" s="496">
        <f t="shared" ref="E136" si="325">E137</f>
        <v>25000</v>
      </c>
      <c r="F136" s="561">
        <f t="shared" si="313"/>
        <v>100</v>
      </c>
      <c r="G136" s="496">
        <f>G137</f>
        <v>25000</v>
      </c>
      <c r="H136" s="496">
        <f>H137</f>
        <v>25000</v>
      </c>
      <c r="I136" s="496">
        <f t="shared" ref="I136:U136" si="326">I137</f>
        <v>25000</v>
      </c>
      <c r="J136" s="496">
        <f t="shared" si="326"/>
        <v>0</v>
      </c>
      <c r="K136" s="496">
        <f t="shared" si="326"/>
        <v>0</v>
      </c>
      <c r="L136" s="496">
        <f t="shared" si="326"/>
        <v>0</v>
      </c>
      <c r="M136" s="496">
        <f t="shared" si="326"/>
        <v>0</v>
      </c>
      <c r="N136" s="496">
        <f t="shared" si="326"/>
        <v>0</v>
      </c>
      <c r="O136" s="496">
        <f t="shared" si="326"/>
        <v>0</v>
      </c>
      <c r="P136" s="496">
        <f t="shared" si="326"/>
        <v>0</v>
      </c>
      <c r="Q136" s="496">
        <f t="shared" si="326"/>
        <v>0</v>
      </c>
      <c r="R136" s="496">
        <f t="shared" si="326"/>
        <v>0</v>
      </c>
      <c r="S136" s="496">
        <f t="shared" si="326"/>
        <v>0</v>
      </c>
      <c r="T136" s="496">
        <f t="shared" si="326"/>
        <v>0</v>
      </c>
      <c r="U136" s="496">
        <f t="shared" si="326"/>
        <v>0</v>
      </c>
      <c r="V136" s="561">
        <f>V137</f>
        <v>0</v>
      </c>
    </row>
    <row r="137" spans="1:22" x14ac:dyDescent="0.25">
      <c r="A137" s="616"/>
      <c r="B137" s="505" t="s">
        <v>13</v>
      </c>
      <c r="C137" s="528">
        <f t="shared" ref="C137" si="327">G137+J137+M137+P137+S137</f>
        <v>25000</v>
      </c>
      <c r="D137" s="528">
        <f t="shared" ref="D137" si="328">H137+K137+N137+Q137+T137</f>
        <v>25000</v>
      </c>
      <c r="E137" s="528">
        <f t="shared" ref="E137" si="329">I137+L137+O137+R137+U137</f>
        <v>25000</v>
      </c>
      <c r="F137" s="562">
        <f t="shared" si="313"/>
        <v>100</v>
      </c>
      <c r="G137" s="528">
        <v>25000</v>
      </c>
      <c r="H137" s="528">
        <f>'2016'!E79</f>
        <v>25000</v>
      </c>
      <c r="I137" s="528">
        <f>'2016'!F79</f>
        <v>25000</v>
      </c>
      <c r="J137" s="528">
        <v>0</v>
      </c>
      <c r="K137" s="528">
        <v>0</v>
      </c>
      <c r="L137" s="528">
        <v>0</v>
      </c>
      <c r="M137" s="528">
        <v>0</v>
      </c>
      <c r="N137" s="528">
        <v>0</v>
      </c>
      <c r="O137" s="528">
        <v>0</v>
      </c>
      <c r="P137" s="528">
        <v>0</v>
      </c>
      <c r="Q137" s="528">
        <v>0</v>
      </c>
      <c r="R137" s="528">
        <v>0</v>
      </c>
      <c r="S137" s="528">
        <v>0</v>
      </c>
      <c r="T137" s="528">
        <v>0</v>
      </c>
      <c r="U137" s="528">
        <v>0</v>
      </c>
      <c r="V137" s="562"/>
    </row>
    <row r="138" spans="1:22" ht="48" customHeight="1" x14ac:dyDescent="0.25">
      <c r="A138" s="616">
        <v>22</v>
      </c>
      <c r="B138" s="434" t="s">
        <v>524</v>
      </c>
      <c r="C138" s="496">
        <f t="shared" si="312"/>
        <v>20000</v>
      </c>
      <c r="D138" s="496">
        <f t="shared" ref="D138" si="330">D139</f>
        <v>20000</v>
      </c>
      <c r="E138" s="496">
        <f t="shared" ref="E138" si="331">E139</f>
        <v>20000</v>
      </c>
      <c r="F138" s="561">
        <f>F139</f>
        <v>100</v>
      </c>
      <c r="G138" s="496">
        <f>G139</f>
        <v>0</v>
      </c>
      <c r="H138" s="496">
        <f t="shared" ref="H138:U138" si="332">H139</f>
        <v>0</v>
      </c>
      <c r="I138" s="496">
        <f t="shared" si="332"/>
        <v>0</v>
      </c>
      <c r="J138" s="496">
        <f t="shared" si="332"/>
        <v>10000</v>
      </c>
      <c r="K138" s="496">
        <f t="shared" si="332"/>
        <v>10000</v>
      </c>
      <c r="L138" s="496">
        <f t="shared" si="332"/>
        <v>10000</v>
      </c>
      <c r="M138" s="496">
        <f t="shared" si="332"/>
        <v>0</v>
      </c>
      <c r="N138" s="496">
        <f t="shared" si="332"/>
        <v>0</v>
      </c>
      <c r="O138" s="496">
        <f t="shared" si="332"/>
        <v>0</v>
      </c>
      <c r="P138" s="496">
        <f t="shared" si="332"/>
        <v>10000</v>
      </c>
      <c r="Q138" s="496">
        <f t="shared" si="332"/>
        <v>10000</v>
      </c>
      <c r="R138" s="496">
        <f t="shared" si="332"/>
        <v>10000</v>
      </c>
      <c r="S138" s="496">
        <f t="shared" si="332"/>
        <v>0</v>
      </c>
      <c r="T138" s="496">
        <f t="shared" si="332"/>
        <v>0</v>
      </c>
      <c r="U138" s="496">
        <f t="shared" si="332"/>
        <v>0</v>
      </c>
      <c r="V138" s="561">
        <f t="shared" ref="V138" si="333">V139</f>
        <v>0</v>
      </c>
    </row>
    <row r="139" spans="1:22" x14ac:dyDescent="0.25">
      <c r="A139" s="616"/>
      <c r="B139" s="505" t="s">
        <v>13</v>
      </c>
      <c r="C139" s="528">
        <f t="shared" ref="C139" si="334">G139+J139+M139+P139+S139</f>
        <v>20000</v>
      </c>
      <c r="D139" s="528">
        <f t="shared" ref="D139" si="335">H139+K139+N139+Q139+T139</f>
        <v>20000</v>
      </c>
      <c r="E139" s="528">
        <f t="shared" ref="E139" si="336">I139+L139+O139+R139+U139</f>
        <v>20000</v>
      </c>
      <c r="F139" s="562">
        <f>E139/C139*100</f>
        <v>100</v>
      </c>
      <c r="G139" s="528">
        <v>0</v>
      </c>
      <c r="H139" s="528">
        <v>0</v>
      </c>
      <c r="I139" s="528">
        <v>0</v>
      </c>
      <c r="J139" s="528">
        <v>10000</v>
      </c>
      <c r="K139" s="528">
        <v>10000</v>
      </c>
      <c r="L139" s="528">
        <v>10000</v>
      </c>
      <c r="M139" s="528">
        <v>0</v>
      </c>
      <c r="N139" s="528">
        <v>0</v>
      </c>
      <c r="O139" s="528">
        <v>0</v>
      </c>
      <c r="P139" s="528">
        <v>10000</v>
      </c>
      <c r="Q139" s="528">
        <v>10000</v>
      </c>
      <c r="R139" s="528">
        <v>10000</v>
      </c>
      <c r="S139" s="528">
        <v>0</v>
      </c>
      <c r="T139" s="528">
        <v>0</v>
      </c>
      <c r="U139" s="528">
        <v>0</v>
      </c>
      <c r="V139" s="562"/>
    </row>
    <row r="140" spans="1:22" ht="105" x14ac:dyDescent="0.25">
      <c r="A140" s="616">
        <v>23</v>
      </c>
      <c r="B140" s="434" t="s">
        <v>341</v>
      </c>
      <c r="C140" s="496">
        <f t="shared" si="312"/>
        <v>11870</v>
      </c>
      <c r="D140" s="496">
        <f t="shared" ref="D140" si="337">D141</f>
        <v>11870</v>
      </c>
      <c r="E140" s="496">
        <f t="shared" ref="E140" si="338">E141</f>
        <v>11870</v>
      </c>
      <c r="F140" s="562"/>
      <c r="G140" s="496">
        <f t="shared" ref="G140:V140" si="339">G141</f>
        <v>11870</v>
      </c>
      <c r="H140" s="496">
        <f t="shared" si="339"/>
        <v>11870</v>
      </c>
      <c r="I140" s="496">
        <f t="shared" si="339"/>
        <v>11870</v>
      </c>
      <c r="J140" s="496">
        <f t="shared" si="339"/>
        <v>0</v>
      </c>
      <c r="K140" s="496">
        <f t="shared" si="339"/>
        <v>0</v>
      </c>
      <c r="L140" s="496">
        <f t="shared" si="339"/>
        <v>0</v>
      </c>
      <c r="M140" s="496">
        <f t="shared" si="339"/>
        <v>0</v>
      </c>
      <c r="N140" s="496">
        <f t="shared" si="339"/>
        <v>0</v>
      </c>
      <c r="O140" s="496">
        <f t="shared" si="339"/>
        <v>0</v>
      </c>
      <c r="P140" s="496">
        <f t="shared" si="339"/>
        <v>0</v>
      </c>
      <c r="Q140" s="496">
        <f t="shared" si="339"/>
        <v>0</v>
      </c>
      <c r="R140" s="496">
        <f t="shared" si="339"/>
        <v>0</v>
      </c>
      <c r="S140" s="496">
        <f t="shared" si="339"/>
        <v>0</v>
      </c>
      <c r="T140" s="496">
        <f t="shared" si="339"/>
        <v>0</v>
      </c>
      <c r="U140" s="496">
        <f t="shared" si="339"/>
        <v>0</v>
      </c>
      <c r="V140" s="561">
        <f t="shared" si="339"/>
        <v>0</v>
      </c>
    </row>
    <row r="141" spans="1:22" x14ac:dyDescent="0.25">
      <c r="A141" s="616"/>
      <c r="B141" s="505" t="s">
        <v>13</v>
      </c>
      <c r="C141" s="528">
        <f t="shared" ref="C141" si="340">G141+J141+M141+P141+S141</f>
        <v>11870</v>
      </c>
      <c r="D141" s="528">
        <f t="shared" ref="D141" si="341">H141+K141+N141+Q141+T141</f>
        <v>11870</v>
      </c>
      <c r="E141" s="528">
        <f t="shared" ref="E141" si="342">I141+L141+O141+R141+U141</f>
        <v>11870</v>
      </c>
      <c r="F141" s="562">
        <f>E141/C141*100</f>
        <v>100</v>
      </c>
      <c r="G141" s="528">
        <v>11870</v>
      </c>
      <c r="H141" s="528">
        <f>'2016'!E81</f>
        <v>11870</v>
      </c>
      <c r="I141" s="528">
        <f>'2016'!F81</f>
        <v>11870</v>
      </c>
      <c r="J141" s="528">
        <v>0</v>
      </c>
      <c r="K141" s="528">
        <v>0</v>
      </c>
      <c r="L141" s="528">
        <v>0</v>
      </c>
      <c r="M141" s="528">
        <v>0</v>
      </c>
      <c r="N141" s="528">
        <v>0</v>
      </c>
      <c r="O141" s="528">
        <v>0</v>
      </c>
      <c r="P141" s="528">
        <v>0</v>
      </c>
      <c r="Q141" s="528">
        <v>0</v>
      </c>
      <c r="R141" s="528">
        <v>0</v>
      </c>
      <c r="S141" s="528">
        <v>0</v>
      </c>
      <c r="T141" s="528">
        <v>0</v>
      </c>
      <c r="U141" s="528">
        <v>0</v>
      </c>
      <c r="V141" s="562"/>
    </row>
    <row r="142" spans="1:22" ht="123" customHeight="1" x14ac:dyDescent="0.25">
      <c r="A142" s="616">
        <v>24</v>
      </c>
      <c r="B142" s="434" t="s">
        <v>788</v>
      </c>
      <c r="C142" s="496">
        <f t="shared" si="312"/>
        <v>108500</v>
      </c>
      <c r="D142" s="496">
        <f t="shared" ref="D142" si="343">D143</f>
        <v>108500</v>
      </c>
      <c r="E142" s="496">
        <f t="shared" ref="E142" si="344">E143</f>
        <v>108500</v>
      </c>
      <c r="F142" s="561">
        <f>F143</f>
        <v>100</v>
      </c>
      <c r="G142" s="496">
        <f>G143</f>
        <v>0</v>
      </c>
      <c r="H142" s="496">
        <f>H143</f>
        <v>0</v>
      </c>
      <c r="I142" s="496">
        <f t="shared" ref="I142:U142" si="345">I143</f>
        <v>0</v>
      </c>
      <c r="J142" s="496">
        <f t="shared" si="345"/>
        <v>0</v>
      </c>
      <c r="K142" s="496">
        <f t="shared" si="345"/>
        <v>0</v>
      </c>
      <c r="L142" s="496">
        <f t="shared" si="345"/>
        <v>0</v>
      </c>
      <c r="M142" s="496">
        <f t="shared" si="345"/>
        <v>0</v>
      </c>
      <c r="N142" s="496">
        <f t="shared" si="345"/>
        <v>0</v>
      </c>
      <c r="O142" s="496">
        <f t="shared" si="345"/>
        <v>0</v>
      </c>
      <c r="P142" s="496">
        <f t="shared" si="345"/>
        <v>55500</v>
      </c>
      <c r="Q142" s="496">
        <f t="shared" si="345"/>
        <v>55500</v>
      </c>
      <c r="R142" s="496">
        <f t="shared" si="345"/>
        <v>55500</v>
      </c>
      <c r="S142" s="496">
        <f t="shared" si="345"/>
        <v>53000</v>
      </c>
      <c r="T142" s="496">
        <f t="shared" si="345"/>
        <v>53000</v>
      </c>
      <c r="U142" s="496">
        <f t="shared" si="345"/>
        <v>53000</v>
      </c>
      <c r="V142" s="561">
        <f>V143</f>
        <v>100</v>
      </c>
    </row>
    <row r="143" spans="1:22" x14ac:dyDescent="0.25">
      <c r="A143" s="616"/>
      <c r="B143" s="505" t="s">
        <v>13</v>
      </c>
      <c r="C143" s="528">
        <f t="shared" ref="C143" si="346">G143+J143+M143+P143+S143</f>
        <v>108500</v>
      </c>
      <c r="D143" s="528">
        <f t="shared" ref="D143" si="347">H143+K143+N143+Q143+T143</f>
        <v>108500</v>
      </c>
      <c r="E143" s="528">
        <f t="shared" ref="E143" si="348">I143+L143+O143+R143+U143</f>
        <v>108500</v>
      </c>
      <c r="F143" s="562">
        <f>E143/C143*100</f>
        <v>100</v>
      </c>
      <c r="G143" s="528">
        <v>0</v>
      </c>
      <c r="H143" s="528">
        <v>0</v>
      </c>
      <c r="I143" s="528">
        <v>0</v>
      </c>
      <c r="J143" s="528">
        <v>0</v>
      </c>
      <c r="K143" s="528">
        <v>0</v>
      </c>
      <c r="L143" s="528">
        <v>0</v>
      </c>
      <c r="M143" s="528">
        <v>0</v>
      </c>
      <c r="N143" s="528">
        <v>0</v>
      </c>
      <c r="O143" s="528">
        <v>0</v>
      </c>
      <c r="P143" s="528">
        <v>55500</v>
      </c>
      <c r="Q143" s="528">
        <v>55500</v>
      </c>
      <c r="R143" s="528">
        <v>55500</v>
      </c>
      <c r="S143" s="528">
        <v>53000</v>
      </c>
      <c r="T143" s="528">
        <v>53000</v>
      </c>
      <c r="U143" s="528">
        <v>53000</v>
      </c>
      <c r="V143" s="562">
        <f>U143/S143*100</f>
        <v>100</v>
      </c>
    </row>
    <row r="144" spans="1:22" ht="84" customHeight="1" x14ac:dyDescent="0.25">
      <c r="A144" s="616">
        <v>25</v>
      </c>
      <c r="B144" s="434" t="s">
        <v>275</v>
      </c>
      <c r="C144" s="496">
        <f>C145</f>
        <v>221539</v>
      </c>
      <c r="D144" s="496">
        <f t="shared" ref="D144:E144" si="349">D145</f>
        <v>221539</v>
      </c>
      <c r="E144" s="496">
        <f t="shared" si="349"/>
        <v>221539</v>
      </c>
      <c r="F144" s="561">
        <f>F145</f>
        <v>100</v>
      </c>
      <c r="G144" s="496">
        <f>G145</f>
        <v>0</v>
      </c>
      <c r="H144" s="496">
        <f>H145</f>
        <v>0</v>
      </c>
      <c r="I144" s="496">
        <f t="shared" ref="I144:U144" si="350">I145</f>
        <v>0</v>
      </c>
      <c r="J144" s="496">
        <f t="shared" si="350"/>
        <v>50000</v>
      </c>
      <c r="K144" s="496">
        <f t="shared" si="350"/>
        <v>50000</v>
      </c>
      <c r="L144" s="496">
        <f t="shared" si="350"/>
        <v>50000</v>
      </c>
      <c r="M144" s="496">
        <f t="shared" si="350"/>
        <v>46000</v>
      </c>
      <c r="N144" s="496">
        <f t="shared" si="350"/>
        <v>46000</v>
      </c>
      <c r="O144" s="496">
        <f t="shared" si="350"/>
        <v>46000</v>
      </c>
      <c r="P144" s="496">
        <f t="shared" si="350"/>
        <v>47539</v>
      </c>
      <c r="Q144" s="496">
        <f t="shared" si="350"/>
        <v>47539</v>
      </c>
      <c r="R144" s="496">
        <f t="shared" si="350"/>
        <v>47539</v>
      </c>
      <c r="S144" s="496">
        <f t="shared" si="350"/>
        <v>78000</v>
      </c>
      <c r="T144" s="496">
        <f t="shared" si="350"/>
        <v>78000</v>
      </c>
      <c r="U144" s="496">
        <f t="shared" si="350"/>
        <v>78000</v>
      </c>
      <c r="V144" s="561">
        <f>V145</f>
        <v>100</v>
      </c>
    </row>
    <row r="145" spans="1:22" x14ac:dyDescent="0.25">
      <c r="A145" s="616"/>
      <c r="B145" s="505" t="s">
        <v>13</v>
      </c>
      <c r="C145" s="528">
        <f t="shared" ref="C145" si="351">G145+J145+M145+P145+S145</f>
        <v>221539</v>
      </c>
      <c r="D145" s="528">
        <f t="shared" ref="D145" si="352">H145+K145+N145+Q145+T145</f>
        <v>221539</v>
      </c>
      <c r="E145" s="528">
        <f t="shared" ref="E145" si="353">I145+L145+O145+R145+U145</f>
        <v>221539</v>
      </c>
      <c r="F145" s="562">
        <f>E145/C145*100</f>
        <v>100</v>
      </c>
      <c r="G145" s="528">
        <v>0</v>
      </c>
      <c r="H145" s="528">
        <v>0</v>
      </c>
      <c r="I145" s="528">
        <v>0</v>
      </c>
      <c r="J145" s="528">
        <v>50000</v>
      </c>
      <c r="K145" s="528">
        <v>50000</v>
      </c>
      <c r="L145" s="528">
        <v>50000</v>
      </c>
      <c r="M145" s="528">
        <v>46000</v>
      </c>
      <c r="N145" s="528">
        <v>46000</v>
      </c>
      <c r="O145" s="528">
        <v>46000</v>
      </c>
      <c r="P145" s="528">
        <v>47539</v>
      </c>
      <c r="Q145" s="528">
        <v>47539</v>
      </c>
      <c r="R145" s="528">
        <v>47539</v>
      </c>
      <c r="S145" s="528">
        <v>78000</v>
      </c>
      <c r="T145" s="528">
        <v>78000</v>
      </c>
      <c r="U145" s="528">
        <v>78000</v>
      </c>
      <c r="V145" s="562">
        <f>U145/S145*100</f>
        <v>100</v>
      </c>
    </row>
    <row r="146" spans="1:22" ht="135" x14ac:dyDescent="0.25">
      <c r="A146" s="616">
        <v>26</v>
      </c>
      <c r="B146" s="434" t="s">
        <v>276</v>
      </c>
      <c r="C146" s="496">
        <f>C147</f>
        <v>67200</v>
      </c>
      <c r="D146" s="496">
        <f t="shared" ref="D146:F146" si="354">D147</f>
        <v>67200</v>
      </c>
      <c r="E146" s="496">
        <f t="shared" si="354"/>
        <v>67200</v>
      </c>
      <c r="F146" s="561">
        <f t="shared" si="354"/>
        <v>100</v>
      </c>
      <c r="G146" s="496">
        <f>G147</f>
        <v>0</v>
      </c>
      <c r="H146" s="496">
        <f>H147</f>
        <v>0</v>
      </c>
      <c r="I146" s="496">
        <f t="shared" ref="I146:U146" si="355">I147</f>
        <v>0</v>
      </c>
      <c r="J146" s="496">
        <f t="shared" si="355"/>
        <v>28700</v>
      </c>
      <c r="K146" s="496">
        <f t="shared" si="355"/>
        <v>28700</v>
      </c>
      <c r="L146" s="496">
        <f t="shared" si="355"/>
        <v>28700</v>
      </c>
      <c r="M146" s="496">
        <f t="shared" si="355"/>
        <v>38500</v>
      </c>
      <c r="N146" s="496">
        <f t="shared" si="355"/>
        <v>38500</v>
      </c>
      <c r="O146" s="496">
        <f t="shared" si="355"/>
        <v>38500</v>
      </c>
      <c r="P146" s="496">
        <f t="shared" si="355"/>
        <v>0</v>
      </c>
      <c r="Q146" s="496">
        <f t="shared" si="355"/>
        <v>0</v>
      </c>
      <c r="R146" s="496">
        <f t="shared" si="355"/>
        <v>0</v>
      </c>
      <c r="S146" s="496">
        <f t="shared" si="355"/>
        <v>0</v>
      </c>
      <c r="T146" s="496">
        <f t="shared" si="355"/>
        <v>0</v>
      </c>
      <c r="U146" s="496">
        <f t="shared" si="355"/>
        <v>0</v>
      </c>
      <c r="V146" s="561">
        <f>V147</f>
        <v>0</v>
      </c>
    </row>
    <row r="147" spans="1:22" x14ac:dyDescent="0.25">
      <c r="A147" s="616"/>
      <c r="B147" s="505" t="s">
        <v>13</v>
      </c>
      <c r="C147" s="528">
        <f t="shared" ref="C147" si="356">G147+J147+M147+P147+S147</f>
        <v>67200</v>
      </c>
      <c r="D147" s="528">
        <f t="shared" ref="D147" si="357">H147+K147+N147+Q147+T147</f>
        <v>67200</v>
      </c>
      <c r="E147" s="528">
        <f t="shared" ref="E147" si="358">I147+L147+O147+R147+U147</f>
        <v>67200</v>
      </c>
      <c r="F147" s="562">
        <f>E147/C147*100</f>
        <v>100</v>
      </c>
      <c r="G147" s="528">
        <v>0</v>
      </c>
      <c r="H147" s="528">
        <v>0</v>
      </c>
      <c r="I147" s="528">
        <v>0</v>
      </c>
      <c r="J147" s="528">
        <v>28700</v>
      </c>
      <c r="K147" s="528">
        <v>28700</v>
      </c>
      <c r="L147" s="528">
        <v>28700</v>
      </c>
      <c r="M147" s="528">
        <v>38500</v>
      </c>
      <c r="N147" s="528">
        <v>38500</v>
      </c>
      <c r="O147" s="528">
        <v>38500</v>
      </c>
      <c r="P147" s="528">
        <v>0</v>
      </c>
      <c r="Q147" s="528">
        <v>0</v>
      </c>
      <c r="R147" s="528">
        <v>0</v>
      </c>
      <c r="S147" s="528">
        <v>0</v>
      </c>
      <c r="T147" s="528">
        <v>0</v>
      </c>
      <c r="U147" s="528">
        <v>0</v>
      </c>
      <c r="V147" s="562"/>
    </row>
    <row r="148" spans="1:22" ht="108" customHeight="1" x14ac:dyDescent="0.25">
      <c r="A148" s="616">
        <v>27</v>
      </c>
      <c r="B148" s="434" t="s">
        <v>789</v>
      </c>
      <c r="C148" s="496">
        <f>C149</f>
        <v>52500</v>
      </c>
      <c r="D148" s="496">
        <f t="shared" ref="D148:G148" si="359">D149</f>
        <v>52500</v>
      </c>
      <c r="E148" s="496">
        <f t="shared" si="359"/>
        <v>52500</v>
      </c>
      <c r="F148" s="561">
        <f>E148/C148*100</f>
        <v>100</v>
      </c>
      <c r="G148" s="496">
        <f t="shared" si="359"/>
        <v>0</v>
      </c>
      <c r="H148" s="496">
        <f t="shared" ref="H148" si="360">H149</f>
        <v>0</v>
      </c>
      <c r="I148" s="496">
        <f t="shared" ref="I148" si="361">I149</f>
        <v>0</v>
      </c>
      <c r="J148" s="496">
        <f t="shared" ref="J148" si="362">J149</f>
        <v>0</v>
      </c>
      <c r="K148" s="496">
        <f t="shared" ref="K148" si="363">K149</f>
        <v>0</v>
      </c>
      <c r="L148" s="496">
        <f t="shared" ref="L148" si="364">L149</f>
        <v>0</v>
      </c>
      <c r="M148" s="496">
        <f t="shared" ref="M148" si="365">M149</f>
        <v>0</v>
      </c>
      <c r="N148" s="496">
        <f t="shared" ref="N148" si="366">N149</f>
        <v>0</v>
      </c>
      <c r="O148" s="496">
        <f t="shared" ref="O148" si="367">O149</f>
        <v>0</v>
      </c>
      <c r="P148" s="496">
        <f t="shared" ref="P148" si="368">P149</f>
        <v>0</v>
      </c>
      <c r="Q148" s="496">
        <f t="shared" ref="Q148" si="369">Q149</f>
        <v>0</v>
      </c>
      <c r="R148" s="496">
        <f t="shared" ref="R148" si="370">R149</f>
        <v>0</v>
      </c>
      <c r="S148" s="496">
        <f t="shared" ref="S148" si="371">S149</f>
        <v>52500</v>
      </c>
      <c r="T148" s="496">
        <f t="shared" ref="T148" si="372">T149</f>
        <v>52500</v>
      </c>
      <c r="U148" s="496">
        <f t="shared" ref="U148" si="373">U149</f>
        <v>52500</v>
      </c>
      <c r="V148" s="561">
        <f t="shared" ref="V148" si="374">V149</f>
        <v>100</v>
      </c>
    </row>
    <row r="149" spans="1:22" x14ac:dyDescent="0.25">
      <c r="A149" s="616"/>
      <c r="B149" s="505" t="s">
        <v>13</v>
      </c>
      <c r="C149" s="528">
        <f t="shared" ref="C149" si="375">G149+J149+M149+P149+S149</f>
        <v>52500</v>
      </c>
      <c r="D149" s="528">
        <f t="shared" ref="D149" si="376">H149+K149+N149+Q149+T149</f>
        <v>52500</v>
      </c>
      <c r="E149" s="528">
        <f t="shared" ref="E149" si="377">I149+L149+O149+R149+U149</f>
        <v>52500</v>
      </c>
      <c r="F149" s="562">
        <f>E149/C149*100</f>
        <v>100</v>
      </c>
      <c r="G149" s="528">
        <v>0</v>
      </c>
      <c r="H149" s="528">
        <v>0</v>
      </c>
      <c r="I149" s="528">
        <v>0</v>
      </c>
      <c r="J149" s="528">
        <v>0</v>
      </c>
      <c r="K149" s="528">
        <v>0</v>
      </c>
      <c r="L149" s="528">
        <v>0</v>
      </c>
      <c r="M149" s="528">
        <v>0</v>
      </c>
      <c r="N149" s="528">
        <v>0</v>
      </c>
      <c r="O149" s="528">
        <v>0</v>
      </c>
      <c r="P149" s="528">
        <v>0</v>
      </c>
      <c r="Q149" s="528">
        <v>0</v>
      </c>
      <c r="R149" s="528">
        <v>0</v>
      </c>
      <c r="S149" s="528">
        <v>52500</v>
      </c>
      <c r="T149" s="528">
        <v>52500</v>
      </c>
      <c r="U149" s="528">
        <v>52500</v>
      </c>
      <c r="V149" s="562">
        <f>U149/S149*100</f>
        <v>100</v>
      </c>
    </row>
    <row r="150" spans="1:22" ht="45" x14ac:dyDescent="0.25">
      <c r="A150" s="616">
        <v>28</v>
      </c>
      <c r="B150" s="434" t="s">
        <v>47</v>
      </c>
      <c r="C150" s="496">
        <f>C151</f>
        <v>290359.2</v>
      </c>
      <c r="D150" s="496">
        <f t="shared" ref="D150:V150" si="378">D151</f>
        <v>287366.04000000004</v>
      </c>
      <c r="E150" s="496">
        <f t="shared" si="378"/>
        <v>284607.44</v>
      </c>
      <c r="F150" s="561">
        <f t="shared" si="378"/>
        <v>98.01908808124557</v>
      </c>
      <c r="G150" s="496">
        <f t="shared" si="378"/>
        <v>49411.199999999997</v>
      </c>
      <c r="H150" s="496">
        <f t="shared" si="378"/>
        <v>46418.04</v>
      </c>
      <c r="I150" s="496">
        <f t="shared" si="378"/>
        <v>46418</v>
      </c>
      <c r="J150" s="496">
        <f t="shared" si="378"/>
        <v>50597</v>
      </c>
      <c r="K150" s="496">
        <f t="shared" si="378"/>
        <v>50597</v>
      </c>
      <c r="L150" s="496">
        <f t="shared" si="378"/>
        <v>50597</v>
      </c>
      <c r="M150" s="496">
        <f t="shared" si="378"/>
        <v>55660</v>
      </c>
      <c r="N150" s="496">
        <f t="shared" si="378"/>
        <v>55660</v>
      </c>
      <c r="O150" s="496">
        <f t="shared" si="378"/>
        <v>55660</v>
      </c>
      <c r="P150" s="496">
        <f t="shared" si="378"/>
        <v>62005</v>
      </c>
      <c r="Q150" s="496">
        <f t="shared" si="378"/>
        <v>62005</v>
      </c>
      <c r="R150" s="496">
        <f t="shared" si="378"/>
        <v>59255</v>
      </c>
      <c r="S150" s="496">
        <f t="shared" si="378"/>
        <v>72686</v>
      </c>
      <c r="T150" s="496">
        <f t="shared" si="378"/>
        <v>72686</v>
      </c>
      <c r="U150" s="496">
        <f t="shared" si="378"/>
        <v>72677.440000000002</v>
      </c>
      <c r="V150" s="561">
        <f t="shared" si="378"/>
        <v>99.988223316732245</v>
      </c>
    </row>
    <row r="151" spans="1:22" x14ac:dyDescent="0.25">
      <c r="A151" s="616"/>
      <c r="B151" s="505" t="s">
        <v>13</v>
      </c>
      <c r="C151" s="528">
        <f>G151+J151+M151+P151+S151</f>
        <v>290359.2</v>
      </c>
      <c r="D151" s="528">
        <f>H151+K151+N151+Q151+T151</f>
        <v>287366.04000000004</v>
      </c>
      <c r="E151" s="528">
        <f>I151+L151+O151+R151+U151</f>
        <v>284607.44</v>
      </c>
      <c r="F151" s="562">
        <f>E151/C151*100</f>
        <v>98.01908808124557</v>
      </c>
      <c r="G151" s="528">
        <v>49411.199999999997</v>
      </c>
      <c r="H151" s="528">
        <v>46418.04</v>
      </c>
      <c r="I151" s="528">
        <v>46418</v>
      </c>
      <c r="J151" s="528">
        <v>50597</v>
      </c>
      <c r="K151" s="528">
        <v>50597</v>
      </c>
      <c r="L151" s="528">
        <v>50597</v>
      </c>
      <c r="M151" s="528">
        <v>55660</v>
      </c>
      <c r="N151" s="528">
        <v>55660</v>
      </c>
      <c r="O151" s="528">
        <v>55660</v>
      </c>
      <c r="P151" s="528">
        <v>62005</v>
      </c>
      <c r="Q151" s="528">
        <v>62005</v>
      </c>
      <c r="R151" s="528">
        <v>59255</v>
      </c>
      <c r="S151" s="528">
        <v>72686</v>
      </c>
      <c r="T151" s="528">
        <v>72686</v>
      </c>
      <c r="U151" s="528">
        <v>72677.440000000002</v>
      </c>
      <c r="V151" s="562">
        <f>U151/S151*100</f>
        <v>99.988223316732245</v>
      </c>
    </row>
    <row r="152" spans="1:22" ht="150" x14ac:dyDescent="0.25">
      <c r="A152" s="616">
        <v>29</v>
      </c>
      <c r="B152" s="434" t="s">
        <v>49</v>
      </c>
      <c r="C152" s="496">
        <f>C153</f>
        <v>145000</v>
      </c>
      <c r="D152" s="496">
        <f t="shared" ref="D152:E152" si="379">D153</f>
        <v>145000</v>
      </c>
      <c r="E152" s="496">
        <f t="shared" si="379"/>
        <v>141000</v>
      </c>
      <c r="F152" s="561">
        <f>F153</f>
        <v>97.241379310344826</v>
      </c>
      <c r="G152" s="496">
        <f>G153</f>
        <v>25000</v>
      </c>
      <c r="H152" s="496">
        <f>H153</f>
        <v>25000</v>
      </c>
      <c r="I152" s="496">
        <f t="shared" ref="I152:U152" si="380">I153</f>
        <v>25000</v>
      </c>
      <c r="J152" s="496">
        <f t="shared" si="380"/>
        <v>26000</v>
      </c>
      <c r="K152" s="496">
        <f t="shared" si="380"/>
        <v>26000</v>
      </c>
      <c r="L152" s="496">
        <f t="shared" si="380"/>
        <v>26000</v>
      </c>
      <c r="M152" s="496">
        <f t="shared" si="380"/>
        <v>25000</v>
      </c>
      <c r="N152" s="496">
        <f t="shared" si="380"/>
        <v>25000</v>
      </c>
      <c r="O152" s="496">
        <f t="shared" si="380"/>
        <v>25000</v>
      </c>
      <c r="P152" s="496">
        <f t="shared" si="380"/>
        <v>34000</v>
      </c>
      <c r="Q152" s="496">
        <f t="shared" si="380"/>
        <v>34000</v>
      </c>
      <c r="R152" s="496">
        <f t="shared" si="380"/>
        <v>30000</v>
      </c>
      <c r="S152" s="496">
        <f t="shared" si="380"/>
        <v>35000</v>
      </c>
      <c r="T152" s="496">
        <f t="shared" si="380"/>
        <v>35000</v>
      </c>
      <c r="U152" s="496">
        <f t="shared" si="380"/>
        <v>35000</v>
      </c>
      <c r="V152" s="561">
        <f>V153</f>
        <v>100</v>
      </c>
    </row>
    <row r="153" spans="1:22" x14ac:dyDescent="0.25">
      <c r="A153" s="616"/>
      <c r="B153" s="505" t="s">
        <v>13</v>
      </c>
      <c r="C153" s="528">
        <f>G153+J153+M153+P153+S153</f>
        <v>145000</v>
      </c>
      <c r="D153" s="528">
        <f>H153+K153+N153+Q153+T153</f>
        <v>145000</v>
      </c>
      <c r="E153" s="528">
        <f>I153+L153+O153+R153+U153</f>
        <v>141000</v>
      </c>
      <c r="F153" s="562">
        <f>E153/C153*100</f>
        <v>97.241379310344826</v>
      </c>
      <c r="G153" s="528">
        <v>25000</v>
      </c>
      <c r="H153" s="528">
        <v>25000</v>
      </c>
      <c r="I153" s="528">
        <v>25000</v>
      </c>
      <c r="J153" s="528">
        <v>26000</v>
      </c>
      <c r="K153" s="528">
        <v>26000</v>
      </c>
      <c r="L153" s="528">
        <v>26000</v>
      </c>
      <c r="M153" s="528">
        <v>25000</v>
      </c>
      <c r="N153" s="528">
        <v>25000</v>
      </c>
      <c r="O153" s="528">
        <v>25000</v>
      </c>
      <c r="P153" s="528">
        <v>34000</v>
      </c>
      <c r="Q153" s="528">
        <v>34000</v>
      </c>
      <c r="R153" s="528">
        <v>30000</v>
      </c>
      <c r="S153" s="528">
        <v>35000</v>
      </c>
      <c r="T153" s="528">
        <v>35000</v>
      </c>
      <c r="U153" s="528">
        <v>35000</v>
      </c>
      <c r="V153" s="562">
        <f>U153/S153*100</f>
        <v>100</v>
      </c>
    </row>
    <row r="154" spans="1:22" ht="105" x14ac:dyDescent="0.25">
      <c r="A154" s="616">
        <v>30</v>
      </c>
      <c r="B154" s="434" t="s">
        <v>51</v>
      </c>
      <c r="C154" s="496">
        <f t="shared" ref="C154:E154" si="381">C155+C156</f>
        <v>83500</v>
      </c>
      <c r="D154" s="496">
        <f t="shared" si="381"/>
        <v>142500</v>
      </c>
      <c r="E154" s="496">
        <f t="shared" si="381"/>
        <v>142500</v>
      </c>
      <c r="F154" s="561">
        <f>E154/C154*100</f>
        <v>170.65868263473055</v>
      </c>
      <c r="G154" s="496">
        <f>G155+G156</f>
        <v>30000</v>
      </c>
      <c r="H154" s="496">
        <f t="shared" ref="H154:U154" si="382">H155+H156</f>
        <v>60000</v>
      </c>
      <c r="I154" s="496">
        <f t="shared" si="382"/>
        <v>60000</v>
      </c>
      <c r="J154" s="496">
        <f t="shared" si="382"/>
        <v>29000</v>
      </c>
      <c r="K154" s="496">
        <f t="shared" si="382"/>
        <v>58000</v>
      </c>
      <c r="L154" s="496">
        <f t="shared" si="382"/>
        <v>58000</v>
      </c>
      <c r="M154" s="496">
        <f t="shared" si="382"/>
        <v>24500</v>
      </c>
      <c r="N154" s="496">
        <f t="shared" si="382"/>
        <v>24500</v>
      </c>
      <c r="O154" s="496">
        <f t="shared" si="382"/>
        <v>24500</v>
      </c>
      <c r="P154" s="496">
        <f t="shared" si="382"/>
        <v>0</v>
      </c>
      <c r="Q154" s="496">
        <f t="shared" si="382"/>
        <v>0</v>
      </c>
      <c r="R154" s="496">
        <f t="shared" si="382"/>
        <v>0</v>
      </c>
      <c r="S154" s="496">
        <f t="shared" si="382"/>
        <v>0</v>
      </c>
      <c r="T154" s="496">
        <f t="shared" si="382"/>
        <v>0</v>
      </c>
      <c r="U154" s="496">
        <f t="shared" si="382"/>
        <v>0</v>
      </c>
      <c r="V154" s="561">
        <f>V155+V156</f>
        <v>0</v>
      </c>
    </row>
    <row r="155" spans="1:22" x14ac:dyDescent="0.25">
      <c r="A155" s="616"/>
      <c r="B155" s="505" t="s">
        <v>13</v>
      </c>
      <c r="C155" s="528">
        <f t="shared" ref="C155:E156" si="383">G155+J155+M155+P155+S155</f>
        <v>83500</v>
      </c>
      <c r="D155" s="528">
        <f t="shared" si="383"/>
        <v>83500</v>
      </c>
      <c r="E155" s="528">
        <f t="shared" si="383"/>
        <v>83500</v>
      </c>
      <c r="F155" s="562">
        <f>E155/C155*100</f>
        <v>100</v>
      </c>
      <c r="G155" s="528">
        <v>30000</v>
      </c>
      <c r="H155" s="528">
        <v>30000</v>
      </c>
      <c r="I155" s="528">
        <v>30000</v>
      </c>
      <c r="J155" s="528">
        <v>29000</v>
      </c>
      <c r="K155" s="528">
        <v>29000</v>
      </c>
      <c r="L155" s="528">
        <v>29000</v>
      </c>
      <c r="M155" s="528">
        <v>24500</v>
      </c>
      <c r="N155" s="528">
        <v>24500</v>
      </c>
      <c r="O155" s="528">
        <v>24500</v>
      </c>
      <c r="P155" s="528">
        <v>0</v>
      </c>
      <c r="Q155" s="528">
        <v>0</v>
      </c>
      <c r="R155" s="528">
        <v>0</v>
      </c>
      <c r="S155" s="528">
        <v>0</v>
      </c>
      <c r="T155" s="528">
        <v>0</v>
      </c>
      <c r="U155" s="528">
        <v>0</v>
      </c>
      <c r="V155" s="562"/>
    </row>
    <row r="156" spans="1:22" x14ac:dyDescent="0.25">
      <c r="A156" s="616"/>
      <c r="B156" s="505" t="s">
        <v>53</v>
      </c>
      <c r="C156" s="528">
        <f t="shared" si="383"/>
        <v>0</v>
      </c>
      <c r="D156" s="528">
        <f t="shared" si="383"/>
        <v>59000</v>
      </c>
      <c r="E156" s="528">
        <f t="shared" si="383"/>
        <v>59000</v>
      </c>
      <c r="F156" s="562"/>
      <c r="G156" s="528">
        <v>0</v>
      </c>
      <c r="H156" s="528">
        <v>30000</v>
      </c>
      <c r="I156" s="528">
        <v>30000</v>
      </c>
      <c r="J156" s="528">
        <v>0</v>
      </c>
      <c r="K156" s="528">
        <v>29000</v>
      </c>
      <c r="L156" s="528">
        <v>29000</v>
      </c>
      <c r="M156" s="528">
        <v>0</v>
      </c>
      <c r="N156" s="528">
        <v>0</v>
      </c>
      <c r="O156" s="528">
        <v>0</v>
      </c>
      <c r="P156" s="528">
        <v>0</v>
      </c>
      <c r="Q156" s="528">
        <v>0</v>
      </c>
      <c r="R156" s="528">
        <v>0</v>
      </c>
      <c r="S156" s="528">
        <v>0</v>
      </c>
      <c r="T156" s="528">
        <v>0</v>
      </c>
      <c r="U156" s="528">
        <v>0</v>
      </c>
      <c r="V156" s="562"/>
    </row>
    <row r="157" spans="1:22" ht="28.5" x14ac:dyDescent="0.25">
      <c r="A157" s="616"/>
      <c r="B157" s="506" t="s">
        <v>54</v>
      </c>
      <c r="C157" s="543">
        <f>C158+C159</f>
        <v>1074124.2</v>
      </c>
      <c r="D157" s="543">
        <f t="shared" ref="D157:E157" si="384">D158+D159</f>
        <v>1130131.04</v>
      </c>
      <c r="E157" s="543">
        <f t="shared" si="384"/>
        <v>1123372.44</v>
      </c>
      <c r="F157" s="562">
        <f>E157/C157*100</f>
        <v>104.5849669898509</v>
      </c>
      <c r="G157" s="543">
        <f>G158+G159</f>
        <v>146281.20000000001</v>
      </c>
      <c r="H157" s="543">
        <f t="shared" ref="H157:U157" si="385">H158+H159</f>
        <v>173288.04</v>
      </c>
      <c r="I157" s="543">
        <f t="shared" si="385"/>
        <v>173288</v>
      </c>
      <c r="J157" s="543">
        <f t="shared" si="385"/>
        <v>199297</v>
      </c>
      <c r="K157" s="543">
        <f t="shared" si="385"/>
        <v>228297</v>
      </c>
      <c r="L157" s="543">
        <f t="shared" si="385"/>
        <v>228297</v>
      </c>
      <c r="M157" s="543">
        <f t="shared" si="385"/>
        <v>218316</v>
      </c>
      <c r="N157" s="543">
        <f t="shared" si="385"/>
        <v>218316</v>
      </c>
      <c r="O157" s="543">
        <f t="shared" si="385"/>
        <v>218316</v>
      </c>
      <c r="P157" s="543">
        <f t="shared" si="385"/>
        <v>214044</v>
      </c>
      <c r="Q157" s="543">
        <f t="shared" si="385"/>
        <v>214044</v>
      </c>
      <c r="R157" s="543">
        <f t="shared" si="385"/>
        <v>207294</v>
      </c>
      <c r="S157" s="543">
        <f t="shared" si="385"/>
        <v>296186</v>
      </c>
      <c r="T157" s="543">
        <f t="shared" si="385"/>
        <v>296186</v>
      </c>
      <c r="U157" s="543">
        <f t="shared" si="385"/>
        <v>296177.44</v>
      </c>
      <c r="V157" s="563">
        <f>U157/S157*100</f>
        <v>99.997109924169266</v>
      </c>
    </row>
    <row r="158" spans="1:22" x14ac:dyDescent="0.25">
      <c r="A158" s="616"/>
      <c r="B158" s="505" t="s">
        <v>13</v>
      </c>
      <c r="C158" s="528">
        <f t="shared" ref="C158:E158" si="386">C133+C135+C137+C139+C141+C143+C145+C147+C149+C151+C153+C155</f>
        <v>1074124.2</v>
      </c>
      <c r="D158" s="528">
        <f t="shared" si="386"/>
        <v>1071131.04</v>
      </c>
      <c r="E158" s="528">
        <f t="shared" si="386"/>
        <v>1064372.44</v>
      </c>
      <c r="F158" s="562">
        <f>E158/C158*100</f>
        <v>99.092119887067071</v>
      </c>
      <c r="G158" s="528">
        <f>G133+G135+G137+G139+G141+G143+G145+G147+G149+G151+G153+G155</f>
        <v>146281.20000000001</v>
      </c>
      <c r="H158" s="528">
        <f t="shared" ref="H158:U158" si="387">H133+H135+H137+H139+H141+H143+H145+H147+H149+H151+H153+H155</f>
        <v>143288.04</v>
      </c>
      <c r="I158" s="528">
        <f t="shared" si="387"/>
        <v>143288</v>
      </c>
      <c r="J158" s="528">
        <f t="shared" si="387"/>
        <v>199297</v>
      </c>
      <c r="K158" s="528">
        <f t="shared" si="387"/>
        <v>199297</v>
      </c>
      <c r="L158" s="528">
        <f t="shared" si="387"/>
        <v>199297</v>
      </c>
      <c r="M158" s="528">
        <f t="shared" si="387"/>
        <v>218316</v>
      </c>
      <c r="N158" s="528">
        <f t="shared" si="387"/>
        <v>218316</v>
      </c>
      <c r="O158" s="528">
        <f t="shared" si="387"/>
        <v>218316</v>
      </c>
      <c r="P158" s="528">
        <f t="shared" si="387"/>
        <v>214044</v>
      </c>
      <c r="Q158" s="528">
        <f t="shared" si="387"/>
        <v>214044</v>
      </c>
      <c r="R158" s="528">
        <f t="shared" si="387"/>
        <v>207294</v>
      </c>
      <c r="S158" s="528">
        <f t="shared" si="387"/>
        <v>296186</v>
      </c>
      <c r="T158" s="528">
        <f t="shared" si="387"/>
        <v>296186</v>
      </c>
      <c r="U158" s="528">
        <f t="shared" si="387"/>
        <v>296177.44</v>
      </c>
      <c r="V158" s="562">
        <f>U158/S158*100</f>
        <v>99.997109924169266</v>
      </c>
    </row>
    <row r="159" spans="1:22" ht="30" x14ac:dyDescent="0.25">
      <c r="A159" s="616"/>
      <c r="B159" s="505" t="s">
        <v>324</v>
      </c>
      <c r="C159" s="528">
        <f t="shared" ref="C159:E159" si="388">C156</f>
        <v>0</v>
      </c>
      <c r="D159" s="528">
        <f t="shared" si="388"/>
        <v>59000</v>
      </c>
      <c r="E159" s="528">
        <f t="shared" si="388"/>
        <v>59000</v>
      </c>
      <c r="F159" s="562"/>
      <c r="G159" s="528"/>
      <c r="H159" s="528">
        <f>H156</f>
        <v>30000</v>
      </c>
      <c r="I159" s="528">
        <f t="shared" ref="I159:U159" si="389">I156</f>
        <v>30000</v>
      </c>
      <c r="J159" s="528">
        <f t="shared" si="389"/>
        <v>0</v>
      </c>
      <c r="K159" s="528">
        <f t="shared" si="389"/>
        <v>29000</v>
      </c>
      <c r="L159" s="528">
        <f t="shared" si="389"/>
        <v>29000</v>
      </c>
      <c r="M159" s="528">
        <f t="shared" si="389"/>
        <v>0</v>
      </c>
      <c r="N159" s="528">
        <f t="shared" si="389"/>
        <v>0</v>
      </c>
      <c r="O159" s="528">
        <f t="shared" si="389"/>
        <v>0</v>
      </c>
      <c r="P159" s="528">
        <f t="shared" si="389"/>
        <v>0</v>
      </c>
      <c r="Q159" s="528">
        <f t="shared" si="389"/>
        <v>0</v>
      </c>
      <c r="R159" s="528">
        <f t="shared" si="389"/>
        <v>0</v>
      </c>
      <c r="S159" s="528">
        <f t="shared" si="389"/>
        <v>0</v>
      </c>
      <c r="T159" s="528">
        <f t="shared" si="389"/>
        <v>0</v>
      </c>
      <c r="U159" s="528">
        <f t="shared" si="389"/>
        <v>0</v>
      </c>
      <c r="V159" s="562"/>
    </row>
    <row r="160" spans="1:22" x14ac:dyDescent="0.25">
      <c r="A160" s="672" t="s">
        <v>55</v>
      </c>
      <c r="B160" s="672"/>
      <c r="C160" s="672"/>
      <c r="D160" s="672"/>
      <c r="E160" s="672"/>
      <c r="F160" s="672"/>
      <c r="G160" s="672"/>
      <c r="H160" s="672"/>
      <c r="I160" s="672"/>
      <c r="J160" s="672"/>
      <c r="K160" s="672"/>
      <c r="L160" s="672"/>
      <c r="M160" s="672"/>
      <c r="N160" s="672"/>
      <c r="O160" s="672"/>
      <c r="P160" s="672"/>
      <c r="Q160" s="672"/>
      <c r="R160" s="672"/>
      <c r="S160" s="672"/>
      <c r="T160" s="672"/>
      <c r="U160" s="672"/>
      <c r="V160" s="672"/>
    </row>
    <row r="161" spans="1:22" ht="60" x14ac:dyDescent="0.25">
      <c r="A161" s="616">
        <v>31</v>
      </c>
      <c r="B161" s="434" t="s">
        <v>56</v>
      </c>
      <c r="C161" s="496">
        <f>C162</f>
        <v>198475.28999999998</v>
      </c>
      <c r="D161" s="496">
        <f t="shared" ref="D161:E161" si="390">D162</f>
        <v>198475.28999999998</v>
      </c>
      <c r="E161" s="496">
        <f t="shared" si="390"/>
        <v>197843.91999999998</v>
      </c>
      <c r="F161" s="561">
        <f t="shared" ref="F161:F166" si="391">E161/C161*100</f>
        <v>99.681889871530103</v>
      </c>
      <c r="G161" s="496">
        <f>G162</f>
        <v>60000</v>
      </c>
      <c r="H161" s="496">
        <f>H162</f>
        <v>60000</v>
      </c>
      <c r="I161" s="496">
        <f t="shared" ref="I161:U161" si="392">I162</f>
        <v>59369.279999999999</v>
      </c>
      <c r="J161" s="496">
        <f t="shared" si="392"/>
        <v>68956</v>
      </c>
      <c r="K161" s="496">
        <f t="shared" si="392"/>
        <v>68956</v>
      </c>
      <c r="L161" s="496">
        <f t="shared" si="392"/>
        <v>68955.350000000006</v>
      </c>
      <c r="M161" s="496">
        <f t="shared" si="392"/>
        <v>69519.289999999994</v>
      </c>
      <c r="N161" s="496">
        <f t="shared" si="392"/>
        <v>69519.289999999994</v>
      </c>
      <c r="O161" s="496">
        <f t="shared" si="392"/>
        <v>69519.289999999994</v>
      </c>
      <c r="P161" s="496">
        <f t="shared" si="392"/>
        <v>0</v>
      </c>
      <c r="Q161" s="496">
        <f t="shared" si="392"/>
        <v>0</v>
      </c>
      <c r="R161" s="496">
        <f t="shared" si="392"/>
        <v>0</v>
      </c>
      <c r="S161" s="496">
        <f t="shared" si="392"/>
        <v>0</v>
      </c>
      <c r="T161" s="496">
        <f t="shared" si="392"/>
        <v>0</v>
      </c>
      <c r="U161" s="496">
        <f t="shared" si="392"/>
        <v>0</v>
      </c>
      <c r="V161" s="561">
        <f>V162</f>
        <v>0</v>
      </c>
    </row>
    <row r="162" spans="1:22" x14ac:dyDescent="0.25">
      <c r="A162" s="616"/>
      <c r="B162" s="505" t="s">
        <v>13</v>
      </c>
      <c r="C162" s="528">
        <f>G162+J162+M162+P162+S162</f>
        <v>198475.28999999998</v>
      </c>
      <c r="D162" s="528">
        <f>H162+K162+N162+Q162+T162</f>
        <v>198475.28999999998</v>
      </c>
      <c r="E162" s="528">
        <f>I162+L162+O162+R162+U162</f>
        <v>197843.91999999998</v>
      </c>
      <c r="F162" s="562">
        <f t="shared" si="391"/>
        <v>99.681889871530103</v>
      </c>
      <c r="G162" s="545">
        <v>60000</v>
      </c>
      <c r="H162" s="545">
        <v>60000</v>
      </c>
      <c r="I162" s="528">
        <v>59369.279999999999</v>
      </c>
      <c r="J162" s="528">
        <v>68956</v>
      </c>
      <c r="K162" s="528">
        <v>68956</v>
      </c>
      <c r="L162" s="528">
        <v>68955.350000000006</v>
      </c>
      <c r="M162" s="528">
        <v>69519.289999999994</v>
      </c>
      <c r="N162" s="528">
        <v>69519.289999999994</v>
      </c>
      <c r="O162" s="528">
        <v>69519.289999999994</v>
      </c>
      <c r="P162" s="528">
        <v>0</v>
      </c>
      <c r="Q162" s="528">
        <v>0</v>
      </c>
      <c r="R162" s="528">
        <v>0</v>
      </c>
      <c r="S162" s="528">
        <v>0</v>
      </c>
      <c r="T162" s="528">
        <v>0</v>
      </c>
      <c r="U162" s="528">
        <v>0</v>
      </c>
      <c r="V162" s="562"/>
    </row>
    <row r="163" spans="1:22" ht="90" x14ac:dyDescent="0.25">
      <c r="A163" s="616">
        <v>32</v>
      </c>
      <c r="B163" s="434" t="s">
        <v>277</v>
      </c>
      <c r="C163" s="496">
        <f>C164</f>
        <v>65521.51</v>
      </c>
      <c r="D163" s="496">
        <f t="shared" ref="D163:E163" si="393">D164</f>
        <v>65521.51</v>
      </c>
      <c r="E163" s="496">
        <f t="shared" si="393"/>
        <v>65521.440000000002</v>
      </c>
      <c r="F163" s="561">
        <f t="shared" si="391"/>
        <v>99.999893164855322</v>
      </c>
      <c r="G163" s="496">
        <f>G164</f>
        <v>0</v>
      </c>
      <c r="H163" s="496">
        <f>H164</f>
        <v>0</v>
      </c>
      <c r="I163" s="496">
        <f t="shared" ref="I163:U163" si="394">I164</f>
        <v>0</v>
      </c>
      <c r="J163" s="496">
        <f t="shared" si="394"/>
        <v>28151</v>
      </c>
      <c r="K163" s="496">
        <f t="shared" si="394"/>
        <v>28151</v>
      </c>
      <c r="L163" s="496">
        <f t="shared" si="394"/>
        <v>28150.93</v>
      </c>
      <c r="M163" s="496">
        <f t="shared" si="394"/>
        <v>37370.51</v>
      </c>
      <c r="N163" s="496">
        <f t="shared" si="394"/>
        <v>37370.51</v>
      </c>
      <c r="O163" s="496">
        <f t="shared" si="394"/>
        <v>37370.51</v>
      </c>
      <c r="P163" s="496">
        <f t="shared" si="394"/>
        <v>0</v>
      </c>
      <c r="Q163" s="496">
        <f t="shared" si="394"/>
        <v>0</v>
      </c>
      <c r="R163" s="496">
        <f t="shared" si="394"/>
        <v>0</v>
      </c>
      <c r="S163" s="496">
        <f t="shared" si="394"/>
        <v>0</v>
      </c>
      <c r="T163" s="496">
        <f t="shared" si="394"/>
        <v>0</v>
      </c>
      <c r="U163" s="496">
        <f t="shared" si="394"/>
        <v>0</v>
      </c>
      <c r="V163" s="561">
        <f>V164</f>
        <v>0</v>
      </c>
    </row>
    <row r="164" spans="1:22" x14ac:dyDescent="0.25">
      <c r="A164" s="616"/>
      <c r="B164" s="505" t="s">
        <v>13</v>
      </c>
      <c r="C164" s="528">
        <f>G164+J164+M164+P164+S164</f>
        <v>65521.51</v>
      </c>
      <c r="D164" s="528">
        <f>H164+K164+N164+Q164+T164</f>
        <v>65521.51</v>
      </c>
      <c r="E164" s="528">
        <f>I164+L164+O164+R164+U164</f>
        <v>65521.440000000002</v>
      </c>
      <c r="F164" s="562">
        <f t="shared" si="391"/>
        <v>99.999893164855322</v>
      </c>
      <c r="G164" s="545">
        <v>0</v>
      </c>
      <c r="H164" s="545">
        <v>0</v>
      </c>
      <c r="I164" s="545">
        <v>0</v>
      </c>
      <c r="J164" s="528">
        <v>28151</v>
      </c>
      <c r="K164" s="528">
        <v>28151</v>
      </c>
      <c r="L164" s="528">
        <v>28150.93</v>
      </c>
      <c r="M164" s="528">
        <v>37370.51</v>
      </c>
      <c r="N164" s="528">
        <v>37370.51</v>
      </c>
      <c r="O164" s="528">
        <v>37370.51</v>
      </c>
      <c r="P164" s="528">
        <v>0</v>
      </c>
      <c r="Q164" s="528">
        <v>0</v>
      </c>
      <c r="R164" s="528">
        <v>0</v>
      </c>
      <c r="S164" s="528">
        <v>0</v>
      </c>
      <c r="T164" s="528">
        <v>0</v>
      </c>
      <c r="U164" s="528">
        <v>0</v>
      </c>
      <c r="V164" s="562">
        <v>0</v>
      </c>
    </row>
    <row r="165" spans="1:22" ht="19.5" customHeight="1" x14ac:dyDescent="0.25">
      <c r="A165" s="616"/>
      <c r="B165" s="506" t="s">
        <v>54</v>
      </c>
      <c r="C165" s="543">
        <f>C166</f>
        <v>263996.79999999999</v>
      </c>
      <c r="D165" s="543">
        <f t="shared" ref="D165:E165" si="395">D166</f>
        <v>263996.79999999999</v>
      </c>
      <c r="E165" s="543">
        <f t="shared" si="395"/>
        <v>263365.36</v>
      </c>
      <c r="F165" s="563">
        <f t="shared" si="391"/>
        <v>99.760815282609485</v>
      </c>
      <c r="G165" s="543">
        <f>G166</f>
        <v>60000</v>
      </c>
      <c r="H165" s="543">
        <f>H166</f>
        <v>60000</v>
      </c>
      <c r="I165" s="543">
        <f t="shared" ref="I165:U165" si="396">I166</f>
        <v>59369.279999999999</v>
      </c>
      <c r="J165" s="543">
        <f t="shared" si="396"/>
        <v>97107</v>
      </c>
      <c r="K165" s="543">
        <f t="shared" si="396"/>
        <v>97107</v>
      </c>
      <c r="L165" s="543">
        <f t="shared" si="396"/>
        <v>97106.28</v>
      </c>
      <c r="M165" s="543">
        <f t="shared" si="396"/>
        <v>106889.79999999999</v>
      </c>
      <c r="N165" s="543">
        <f t="shared" si="396"/>
        <v>106889.79999999999</v>
      </c>
      <c r="O165" s="543">
        <f t="shared" si="396"/>
        <v>106889.79999999999</v>
      </c>
      <c r="P165" s="543">
        <f t="shared" si="396"/>
        <v>0</v>
      </c>
      <c r="Q165" s="543">
        <f t="shared" si="396"/>
        <v>0</v>
      </c>
      <c r="R165" s="543">
        <f t="shared" si="396"/>
        <v>0</v>
      </c>
      <c r="S165" s="543">
        <f t="shared" si="396"/>
        <v>0</v>
      </c>
      <c r="T165" s="543">
        <f t="shared" si="396"/>
        <v>0</v>
      </c>
      <c r="U165" s="543">
        <f t="shared" si="396"/>
        <v>0</v>
      </c>
      <c r="V165" s="563">
        <v>0</v>
      </c>
    </row>
    <row r="166" spans="1:22" x14ac:dyDescent="0.25">
      <c r="A166" s="616"/>
      <c r="B166" s="505" t="s">
        <v>13</v>
      </c>
      <c r="C166" s="528">
        <f>C162+C164</f>
        <v>263996.79999999999</v>
      </c>
      <c r="D166" s="528">
        <f t="shared" ref="D166:U166" si="397">D162+D164</f>
        <v>263996.79999999999</v>
      </c>
      <c r="E166" s="528">
        <f t="shared" si="397"/>
        <v>263365.36</v>
      </c>
      <c r="F166" s="562">
        <f t="shared" si="391"/>
        <v>99.760815282609485</v>
      </c>
      <c r="G166" s="528">
        <f t="shared" si="397"/>
        <v>60000</v>
      </c>
      <c r="H166" s="528">
        <f t="shared" si="397"/>
        <v>60000</v>
      </c>
      <c r="I166" s="528">
        <f t="shared" si="397"/>
        <v>59369.279999999999</v>
      </c>
      <c r="J166" s="528">
        <f t="shared" si="397"/>
        <v>97107</v>
      </c>
      <c r="K166" s="528">
        <f t="shared" si="397"/>
        <v>97107</v>
      </c>
      <c r="L166" s="528">
        <f t="shared" si="397"/>
        <v>97106.28</v>
      </c>
      <c r="M166" s="528">
        <f t="shared" si="397"/>
        <v>106889.79999999999</v>
      </c>
      <c r="N166" s="528">
        <f t="shared" si="397"/>
        <v>106889.79999999999</v>
      </c>
      <c r="O166" s="528">
        <f t="shared" si="397"/>
        <v>106889.79999999999</v>
      </c>
      <c r="P166" s="528">
        <f t="shared" si="397"/>
        <v>0</v>
      </c>
      <c r="Q166" s="528">
        <f t="shared" si="397"/>
        <v>0</v>
      </c>
      <c r="R166" s="528">
        <f t="shared" si="397"/>
        <v>0</v>
      </c>
      <c r="S166" s="528">
        <f t="shared" si="397"/>
        <v>0</v>
      </c>
      <c r="T166" s="528">
        <f t="shared" si="397"/>
        <v>0</v>
      </c>
      <c r="U166" s="528">
        <f t="shared" si="397"/>
        <v>0</v>
      </c>
      <c r="V166" s="562">
        <f>V164+V162</f>
        <v>0</v>
      </c>
    </row>
    <row r="167" spans="1:22" x14ac:dyDescent="0.25">
      <c r="A167" s="672" t="s">
        <v>58</v>
      </c>
      <c r="B167" s="672"/>
      <c r="C167" s="672"/>
      <c r="D167" s="672"/>
      <c r="E167" s="672"/>
      <c r="F167" s="672"/>
      <c r="G167" s="672"/>
      <c r="H167" s="672"/>
      <c r="I167" s="672"/>
      <c r="J167" s="672"/>
      <c r="K167" s="672"/>
      <c r="L167" s="672"/>
      <c r="M167" s="672"/>
      <c r="N167" s="672"/>
      <c r="O167" s="672"/>
      <c r="P167" s="672"/>
      <c r="Q167" s="672"/>
      <c r="R167" s="672"/>
      <c r="S167" s="672"/>
      <c r="T167" s="672"/>
      <c r="U167" s="672"/>
      <c r="V167" s="672"/>
    </row>
    <row r="168" spans="1:22" ht="60" x14ac:dyDescent="0.25">
      <c r="A168" s="616">
        <v>33</v>
      </c>
      <c r="B168" s="434" t="s">
        <v>345</v>
      </c>
      <c r="C168" s="496">
        <f>C169</f>
        <v>30000</v>
      </c>
      <c r="D168" s="496">
        <f t="shared" ref="D168:E168" si="398">D169</f>
        <v>30000</v>
      </c>
      <c r="E168" s="496">
        <f t="shared" si="398"/>
        <v>30000</v>
      </c>
      <c r="F168" s="561">
        <f t="shared" ref="F168:F173" si="399">E168/C168*100</f>
        <v>100</v>
      </c>
      <c r="G168" s="496">
        <f>G169</f>
        <v>30000</v>
      </c>
      <c r="H168" s="496">
        <f>H169</f>
        <v>30000</v>
      </c>
      <c r="I168" s="496">
        <f t="shared" ref="I168:U168" si="400">I169</f>
        <v>30000</v>
      </c>
      <c r="J168" s="496">
        <f t="shared" si="400"/>
        <v>0</v>
      </c>
      <c r="K168" s="496">
        <f t="shared" si="400"/>
        <v>0</v>
      </c>
      <c r="L168" s="496">
        <f t="shared" si="400"/>
        <v>0</v>
      </c>
      <c r="M168" s="496">
        <f t="shared" si="400"/>
        <v>0</v>
      </c>
      <c r="N168" s="496">
        <f t="shared" si="400"/>
        <v>0</v>
      </c>
      <c r="O168" s="496">
        <f t="shared" si="400"/>
        <v>0</v>
      </c>
      <c r="P168" s="496">
        <f t="shared" si="400"/>
        <v>0</v>
      </c>
      <c r="Q168" s="496">
        <f t="shared" si="400"/>
        <v>0</v>
      </c>
      <c r="R168" s="496">
        <f t="shared" si="400"/>
        <v>0</v>
      </c>
      <c r="S168" s="496">
        <f t="shared" si="400"/>
        <v>0</v>
      </c>
      <c r="T168" s="496">
        <f t="shared" si="400"/>
        <v>0</v>
      </c>
      <c r="U168" s="496">
        <f t="shared" si="400"/>
        <v>0</v>
      </c>
      <c r="V168" s="561">
        <f>V169</f>
        <v>0</v>
      </c>
    </row>
    <row r="169" spans="1:22" x14ac:dyDescent="0.25">
      <c r="A169" s="616"/>
      <c r="B169" s="505" t="s">
        <v>13</v>
      </c>
      <c r="C169" s="528">
        <f>G169+J169+M169+P169+S169</f>
        <v>30000</v>
      </c>
      <c r="D169" s="528">
        <f>H169+K169+N169+Q169+T169</f>
        <v>30000</v>
      </c>
      <c r="E169" s="528">
        <f>I169+L169+O169+R169+U169</f>
        <v>30000</v>
      </c>
      <c r="F169" s="562">
        <f t="shared" si="399"/>
        <v>100</v>
      </c>
      <c r="G169" s="528">
        <v>30000</v>
      </c>
      <c r="H169" s="528">
        <v>30000</v>
      </c>
      <c r="I169" s="528">
        <v>30000</v>
      </c>
      <c r="J169" s="528">
        <v>0</v>
      </c>
      <c r="K169" s="528">
        <v>0</v>
      </c>
      <c r="L169" s="528">
        <v>0</v>
      </c>
      <c r="M169" s="528">
        <v>0</v>
      </c>
      <c r="N169" s="528">
        <v>0</v>
      </c>
      <c r="O169" s="528">
        <v>0</v>
      </c>
      <c r="P169" s="528">
        <v>0</v>
      </c>
      <c r="Q169" s="528">
        <v>0</v>
      </c>
      <c r="R169" s="528">
        <v>0</v>
      </c>
      <c r="S169" s="528">
        <v>0</v>
      </c>
      <c r="T169" s="528">
        <v>0</v>
      </c>
      <c r="U169" s="528">
        <v>0</v>
      </c>
      <c r="V169" s="562"/>
    </row>
    <row r="170" spans="1:22" ht="45" x14ac:dyDescent="0.25">
      <c r="A170" s="616">
        <v>34</v>
      </c>
      <c r="B170" s="434" t="s">
        <v>59</v>
      </c>
      <c r="C170" s="496">
        <f>C171</f>
        <v>39950</v>
      </c>
      <c r="D170" s="496">
        <f t="shared" ref="D170:E170" si="401">D171</f>
        <v>39950</v>
      </c>
      <c r="E170" s="496">
        <f t="shared" si="401"/>
        <v>39950</v>
      </c>
      <c r="F170" s="561">
        <f t="shared" si="399"/>
        <v>100</v>
      </c>
      <c r="G170" s="496">
        <f>G171</f>
        <v>20000</v>
      </c>
      <c r="H170" s="496">
        <f>H171</f>
        <v>20000</v>
      </c>
      <c r="I170" s="496">
        <f t="shared" ref="I170:U170" si="402">I171</f>
        <v>20000</v>
      </c>
      <c r="J170" s="496">
        <f t="shared" si="402"/>
        <v>19950</v>
      </c>
      <c r="K170" s="496">
        <f t="shared" si="402"/>
        <v>19950</v>
      </c>
      <c r="L170" s="496">
        <f t="shared" si="402"/>
        <v>19950</v>
      </c>
      <c r="M170" s="496">
        <f t="shared" si="402"/>
        <v>0</v>
      </c>
      <c r="N170" s="496">
        <f t="shared" si="402"/>
        <v>0</v>
      </c>
      <c r="O170" s="496">
        <f t="shared" si="402"/>
        <v>0</v>
      </c>
      <c r="P170" s="496">
        <f t="shared" si="402"/>
        <v>0</v>
      </c>
      <c r="Q170" s="496">
        <f t="shared" si="402"/>
        <v>0</v>
      </c>
      <c r="R170" s="496">
        <f t="shared" si="402"/>
        <v>0</v>
      </c>
      <c r="S170" s="496">
        <f t="shared" si="402"/>
        <v>0</v>
      </c>
      <c r="T170" s="496">
        <f t="shared" si="402"/>
        <v>0</v>
      </c>
      <c r="U170" s="496">
        <f t="shared" si="402"/>
        <v>0</v>
      </c>
      <c r="V170" s="561">
        <f>V171</f>
        <v>0</v>
      </c>
    </row>
    <row r="171" spans="1:22" x14ac:dyDescent="0.25">
      <c r="A171" s="616"/>
      <c r="B171" s="505" t="s">
        <v>13</v>
      </c>
      <c r="C171" s="528">
        <f>G171+J171+M171+P171+S171</f>
        <v>39950</v>
      </c>
      <c r="D171" s="528">
        <f>H171+K171+N171+Q171+T171</f>
        <v>39950</v>
      </c>
      <c r="E171" s="528">
        <f>I171+L171+O171+R171+U171</f>
        <v>39950</v>
      </c>
      <c r="F171" s="562">
        <f t="shared" si="399"/>
        <v>100</v>
      </c>
      <c r="G171" s="528">
        <v>20000</v>
      </c>
      <c r="H171" s="528">
        <v>20000</v>
      </c>
      <c r="I171" s="528">
        <v>20000</v>
      </c>
      <c r="J171" s="528">
        <v>19950</v>
      </c>
      <c r="K171" s="528">
        <v>19950</v>
      </c>
      <c r="L171" s="528">
        <v>19950</v>
      </c>
      <c r="M171" s="528">
        <v>0</v>
      </c>
      <c r="N171" s="528">
        <v>0</v>
      </c>
      <c r="O171" s="528">
        <v>0</v>
      </c>
      <c r="P171" s="528">
        <v>0</v>
      </c>
      <c r="Q171" s="528">
        <v>0</v>
      </c>
      <c r="R171" s="528">
        <v>0</v>
      </c>
      <c r="S171" s="528">
        <v>0</v>
      </c>
      <c r="T171" s="528">
        <v>0</v>
      </c>
      <c r="U171" s="528">
        <v>0</v>
      </c>
      <c r="V171" s="562"/>
    </row>
    <row r="172" spans="1:22" ht="75" x14ac:dyDescent="0.25">
      <c r="A172" s="616">
        <v>35</v>
      </c>
      <c r="B172" s="434" t="s">
        <v>527</v>
      </c>
      <c r="C172" s="496">
        <f>C173</f>
        <v>15000</v>
      </c>
      <c r="D172" s="496">
        <f t="shared" ref="D172:E172" si="403">D173</f>
        <v>15000</v>
      </c>
      <c r="E172" s="496">
        <f t="shared" si="403"/>
        <v>15000</v>
      </c>
      <c r="F172" s="561">
        <f t="shared" si="399"/>
        <v>100</v>
      </c>
      <c r="G172" s="496">
        <f>G173</f>
        <v>0</v>
      </c>
      <c r="H172" s="496">
        <f>H173</f>
        <v>0</v>
      </c>
      <c r="I172" s="496">
        <f t="shared" ref="I172:U172" si="404">I173</f>
        <v>0</v>
      </c>
      <c r="J172" s="496">
        <f t="shared" si="404"/>
        <v>15000</v>
      </c>
      <c r="K172" s="496">
        <f t="shared" si="404"/>
        <v>15000</v>
      </c>
      <c r="L172" s="496">
        <f t="shared" si="404"/>
        <v>15000</v>
      </c>
      <c r="M172" s="496">
        <f t="shared" si="404"/>
        <v>0</v>
      </c>
      <c r="N172" s="496">
        <f t="shared" si="404"/>
        <v>0</v>
      </c>
      <c r="O172" s="496">
        <f t="shared" si="404"/>
        <v>0</v>
      </c>
      <c r="P172" s="496">
        <f t="shared" si="404"/>
        <v>0</v>
      </c>
      <c r="Q172" s="496">
        <f t="shared" si="404"/>
        <v>0</v>
      </c>
      <c r="R172" s="496">
        <f t="shared" si="404"/>
        <v>0</v>
      </c>
      <c r="S172" s="496">
        <f t="shared" si="404"/>
        <v>0</v>
      </c>
      <c r="T172" s="496">
        <f t="shared" si="404"/>
        <v>0</v>
      </c>
      <c r="U172" s="496">
        <f t="shared" si="404"/>
        <v>0</v>
      </c>
      <c r="V172" s="561">
        <f>V173</f>
        <v>0</v>
      </c>
    </row>
    <row r="173" spans="1:22" x14ac:dyDescent="0.25">
      <c r="A173" s="616"/>
      <c r="B173" s="505" t="s">
        <v>13</v>
      </c>
      <c r="C173" s="528">
        <f>G173+J173+M173+P173+S173</f>
        <v>15000</v>
      </c>
      <c r="D173" s="528">
        <f>H173+K173+N173+Q173+T173</f>
        <v>15000</v>
      </c>
      <c r="E173" s="528">
        <f>I173+L173+O173+R173+U173</f>
        <v>15000</v>
      </c>
      <c r="F173" s="562">
        <f t="shared" si="399"/>
        <v>100</v>
      </c>
      <c r="G173" s="545">
        <v>0</v>
      </c>
      <c r="H173" s="545">
        <v>0</v>
      </c>
      <c r="I173" s="545">
        <v>0</v>
      </c>
      <c r="J173" s="528">
        <v>15000</v>
      </c>
      <c r="K173" s="528">
        <v>15000</v>
      </c>
      <c r="L173" s="528">
        <v>15000</v>
      </c>
      <c r="M173" s="528">
        <v>0</v>
      </c>
      <c r="N173" s="528">
        <v>0</v>
      </c>
      <c r="O173" s="528">
        <v>0</v>
      </c>
      <c r="P173" s="528">
        <v>0</v>
      </c>
      <c r="Q173" s="528">
        <v>0</v>
      </c>
      <c r="R173" s="528">
        <v>0</v>
      </c>
      <c r="S173" s="528">
        <v>0</v>
      </c>
      <c r="T173" s="528">
        <v>0</v>
      </c>
      <c r="U173" s="528">
        <v>0</v>
      </c>
      <c r="V173" s="562"/>
    </row>
    <row r="174" spans="1:22" ht="75" x14ac:dyDescent="0.25">
      <c r="A174" s="616">
        <v>36</v>
      </c>
      <c r="B174" s="434" t="s">
        <v>278</v>
      </c>
      <c r="C174" s="496">
        <f>C175</f>
        <v>169960</v>
      </c>
      <c r="D174" s="496">
        <f t="shared" ref="D174:E174" si="405">D175</f>
        <v>169960</v>
      </c>
      <c r="E174" s="496">
        <f t="shared" si="405"/>
        <v>169960</v>
      </c>
      <c r="F174" s="589">
        <f>F175</f>
        <v>100</v>
      </c>
      <c r="G174" s="509">
        <f>G175</f>
        <v>0</v>
      </c>
      <c r="H174" s="496">
        <f>H175</f>
        <v>0</v>
      </c>
      <c r="I174" s="496">
        <f t="shared" ref="I174:U174" si="406">I175</f>
        <v>0</v>
      </c>
      <c r="J174" s="496">
        <f t="shared" si="406"/>
        <v>9980</v>
      </c>
      <c r="K174" s="496">
        <f t="shared" si="406"/>
        <v>9980</v>
      </c>
      <c r="L174" s="496">
        <f t="shared" si="406"/>
        <v>9980</v>
      </c>
      <c r="M174" s="496">
        <f t="shared" si="406"/>
        <v>24980</v>
      </c>
      <c r="N174" s="496">
        <f t="shared" si="406"/>
        <v>24980</v>
      </c>
      <c r="O174" s="496">
        <f t="shared" si="406"/>
        <v>24980</v>
      </c>
      <c r="P174" s="496">
        <f t="shared" si="406"/>
        <v>55000</v>
      </c>
      <c r="Q174" s="496">
        <f t="shared" si="406"/>
        <v>55000</v>
      </c>
      <c r="R174" s="496">
        <f t="shared" si="406"/>
        <v>55000</v>
      </c>
      <c r="S174" s="496">
        <f t="shared" si="406"/>
        <v>80000</v>
      </c>
      <c r="T174" s="496">
        <f t="shared" si="406"/>
        <v>80000</v>
      </c>
      <c r="U174" s="496">
        <f t="shared" si="406"/>
        <v>80000</v>
      </c>
      <c r="V174" s="561">
        <f>V175</f>
        <v>100</v>
      </c>
    </row>
    <row r="175" spans="1:22" x14ac:dyDescent="0.25">
      <c r="A175" s="616"/>
      <c r="B175" s="505" t="s">
        <v>13</v>
      </c>
      <c r="C175" s="528">
        <f>G175+J175+M175+P175+S175</f>
        <v>169960</v>
      </c>
      <c r="D175" s="528">
        <f>H175+K175+N175+Q175+T175</f>
        <v>169960</v>
      </c>
      <c r="E175" s="528">
        <f>I175+L175+O175+R175+U175</f>
        <v>169960</v>
      </c>
      <c r="F175" s="562">
        <f>E175/C175*100</f>
        <v>100</v>
      </c>
      <c r="G175" s="545">
        <v>0</v>
      </c>
      <c r="H175" s="545">
        <v>0</v>
      </c>
      <c r="I175" s="545">
        <v>0</v>
      </c>
      <c r="J175" s="528">
        <v>9980</v>
      </c>
      <c r="K175" s="528">
        <v>9980</v>
      </c>
      <c r="L175" s="528">
        <v>9980</v>
      </c>
      <c r="M175" s="528">
        <v>24980</v>
      </c>
      <c r="N175" s="528">
        <v>24980</v>
      </c>
      <c r="O175" s="528">
        <v>24980</v>
      </c>
      <c r="P175" s="528">
        <v>55000</v>
      </c>
      <c r="Q175" s="528">
        <v>55000</v>
      </c>
      <c r="R175" s="528">
        <v>55000</v>
      </c>
      <c r="S175" s="528">
        <v>80000</v>
      </c>
      <c r="T175" s="528">
        <v>80000</v>
      </c>
      <c r="U175" s="528">
        <v>80000</v>
      </c>
      <c r="V175" s="562">
        <f>U175/S175*100</f>
        <v>100</v>
      </c>
    </row>
    <row r="176" spans="1:22" ht="45" x14ac:dyDescent="0.25">
      <c r="A176" s="616">
        <v>37</v>
      </c>
      <c r="B176" s="434" t="s">
        <v>790</v>
      </c>
      <c r="C176" s="496">
        <f>C177</f>
        <v>115000</v>
      </c>
      <c r="D176" s="496">
        <f t="shared" ref="D176:E176" si="407">D177</f>
        <v>115000</v>
      </c>
      <c r="E176" s="496">
        <f t="shared" si="407"/>
        <v>0</v>
      </c>
      <c r="F176" s="589">
        <f>F177</f>
        <v>0</v>
      </c>
      <c r="G176" s="509">
        <f>G177</f>
        <v>0</v>
      </c>
      <c r="H176" s="496">
        <f>H177</f>
        <v>0</v>
      </c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561">
        <f>V177</f>
        <v>0</v>
      </c>
    </row>
    <row r="177" spans="1:22" x14ac:dyDescent="0.25">
      <c r="A177" s="616"/>
      <c r="B177" s="505" t="s">
        <v>13</v>
      </c>
      <c r="C177" s="528">
        <f>G177+J177+M177+P177+S177</f>
        <v>115000</v>
      </c>
      <c r="D177" s="528">
        <f>H177+K177+N177+Q177+T177</f>
        <v>115000</v>
      </c>
      <c r="E177" s="528">
        <f>I177+L177+O177+R177+U177</f>
        <v>0</v>
      </c>
      <c r="F177" s="562">
        <f>E177/C177*100</f>
        <v>0</v>
      </c>
      <c r="G177" s="545">
        <v>0</v>
      </c>
      <c r="H177" s="545">
        <v>0</v>
      </c>
      <c r="I177" s="545">
        <v>0</v>
      </c>
      <c r="J177" s="545">
        <v>0</v>
      </c>
      <c r="K177" s="545">
        <v>0</v>
      </c>
      <c r="L177" s="545">
        <v>0</v>
      </c>
      <c r="M177" s="545">
        <v>0</v>
      </c>
      <c r="N177" s="545">
        <v>0</v>
      </c>
      <c r="O177" s="545">
        <v>0</v>
      </c>
      <c r="P177" s="528">
        <v>115000</v>
      </c>
      <c r="Q177" s="528">
        <v>115000</v>
      </c>
      <c r="R177" s="528">
        <v>0</v>
      </c>
      <c r="S177" s="528">
        <v>0</v>
      </c>
      <c r="T177" s="528">
        <v>0</v>
      </c>
      <c r="U177" s="528">
        <v>0</v>
      </c>
      <c r="V177" s="562">
        <f>G177</f>
        <v>0</v>
      </c>
    </row>
    <row r="178" spans="1:22" ht="28.5" x14ac:dyDescent="0.25">
      <c r="A178" s="616"/>
      <c r="B178" s="506" t="s">
        <v>54</v>
      </c>
      <c r="C178" s="496">
        <f>C179</f>
        <v>369910</v>
      </c>
      <c r="D178" s="496">
        <f t="shared" ref="D178:E178" si="408">D179</f>
        <v>369910</v>
      </c>
      <c r="E178" s="496">
        <f t="shared" si="408"/>
        <v>254910</v>
      </c>
      <c r="F178" s="590">
        <f>F179</f>
        <v>68.91135681652294</v>
      </c>
      <c r="G178" s="546">
        <f>G179</f>
        <v>50000</v>
      </c>
      <c r="H178" s="546">
        <f>H179</f>
        <v>50000</v>
      </c>
      <c r="I178" s="546">
        <f t="shared" ref="I178:U178" si="409">I179</f>
        <v>50000</v>
      </c>
      <c r="J178" s="546">
        <f t="shared" si="409"/>
        <v>44930</v>
      </c>
      <c r="K178" s="546">
        <f t="shared" si="409"/>
        <v>44930</v>
      </c>
      <c r="L178" s="546">
        <f t="shared" si="409"/>
        <v>44930</v>
      </c>
      <c r="M178" s="546">
        <f t="shared" si="409"/>
        <v>24980</v>
      </c>
      <c r="N178" s="546">
        <f t="shared" si="409"/>
        <v>24980</v>
      </c>
      <c r="O178" s="546">
        <f t="shared" si="409"/>
        <v>24980</v>
      </c>
      <c r="P178" s="546">
        <f t="shared" si="409"/>
        <v>170000</v>
      </c>
      <c r="Q178" s="546">
        <f t="shared" si="409"/>
        <v>170000</v>
      </c>
      <c r="R178" s="546">
        <f t="shared" si="409"/>
        <v>55000</v>
      </c>
      <c r="S178" s="546">
        <f t="shared" si="409"/>
        <v>80000</v>
      </c>
      <c r="T178" s="546">
        <f t="shared" si="409"/>
        <v>80000</v>
      </c>
      <c r="U178" s="546">
        <f t="shared" si="409"/>
        <v>80000</v>
      </c>
      <c r="V178" s="590">
        <f>V179</f>
        <v>100</v>
      </c>
    </row>
    <row r="179" spans="1:22" x14ac:dyDescent="0.25">
      <c r="A179" s="616"/>
      <c r="B179" s="505" t="s">
        <v>13</v>
      </c>
      <c r="C179" s="528">
        <f>G179+J179+M179+P179+S179</f>
        <v>369910</v>
      </c>
      <c r="D179" s="528">
        <f>H179+K179+N179+Q179+T179</f>
        <v>369910</v>
      </c>
      <c r="E179" s="528">
        <f>I179+L179+O179+R179+U179</f>
        <v>254910</v>
      </c>
      <c r="F179" s="562">
        <f>E179/C179*100</f>
        <v>68.91135681652294</v>
      </c>
      <c r="G179" s="545">
        <f>G169+G171+G173+G175+G177</f>
        <v>50000</v>
      </c>
      <c r="H179" s="545">
        <f t="shared" ref="H179:U179" si="410">H169+H171+H173+H175+H177</f>
        <v>50000</v>
      </c>
      <c r="I179" s="545">
        <f t="shared" si="410"/>
        <v>50000</v>
      </c>
      <c r="J179" s="545">
        <f t="shared" si="410"/>
        <v>44930</v>
      </c>
      <c r="K179" s="545">
        <f t="shared" si="410"/>
        <v>44930</v>
      </c>
      <c r="L179" s="545">
        <f t="shared" si="410"/>
        <v>44930</v>
      </c>
      <c r="M179" s="545">
        <f t="shared" si="410"/>
        <v>24980</v>
      </c>
      <c r="N179" s="545">
        <f t="shared" si="410"/>
        <v>24980</v>
      </c>
      <c r="O179" s="545">
        <f t="shared" si="410"/>
        <v>24980</v>
      </c>
      <c r="P179" s="545">
        <f t="shared" si="410"/>
        <v>170000</v>
      </c>
      <c r="Q179" s="545">
        <f t="shared" si="410"/>
        <v>170000</v>
      </c>
      <c r="R179" s="545">
        <f t="shared" si="410"/>
        <v>55000</v>
      </c>
      <c r="S179" s="545">
        <f t="shared" si="410"/>
        <v>80000</v>
      </c>
      <c r="T179" s="545">
        <f t="shared" si="410"/>
        <v>80000</v>
      </c>
      <c r="U179" s="545">
        <f t="shared" si="410"/>
        <v>80000</v>
      </c>
      <c r="V179" s="562">
        <f>U179/S179*100</f>
        <v>100</v>
      </c>
    </row>
    <row r="180" spans="1:22" ht="111" customHeight="1" x14ac:dyDescent="0.25">
      <c r="A180" s="616">
        <v>38</v>
      </c>
      <c r="B180" s="434" t="s">
        <v>791</v>
      </c>
      <c r="C180" s="496">
        <f>C181</f>
        <v>72193034.599999994</v>
      </c>
      <c r="D180" s="496">
        <f t="shared" ref="D180:E180" si="411">D181</f>
        <v>69186199.310000002</v>
      </c>
      <c r="E180" s="496">
        <f t="shared" si="411"/>
        <v>67601788.719999999</v>
      </c>
      <c r="F180" s="589">
        <f>F181</f>
        <v>93.640320142464276</v>
      </c>
      <c r="G180" s="509">
        <f>G181</f>
        <v>13313409.6</v>
      </c>
      <c r="H180" s="496">
        <f>H181</f>
        <v>11343591.07</v>
      </c>
      <c r="I180" s="496">
        <f>I181</f>
        <v>10454046.5</v>
      </c>
      <c r="J180" s="496">
        <f t="shared" ref="J180:U180" si="412">J181</f>
        <v>12032141</v>
      </c>
      <c r="K180" s="496">
        <f t="shared" si="412"/>
        <v>11067694.619999999</v>
      </c>
      <c r="L180" s="496">
        <f t="shared" si="412"/>
        <v>10532421.529999999</v>
      </c>
      <c r="M180" s="496">
        <f t="shared" si="412"/>
        <v>11960031</v>
      </c>
      <c r="N180" s="496">
        <f t="shared" si="412"/>
        <v>12204037</v>
      </c>
      <c r="O180" s="496">
        <f t="shared" si="412"/>
        <v>12166791.15</v>
      </c>
      <c r="P180" s="496">
        <f t="shared" si="412"/>
        <v>16229006</v>
      </c>
      <c r="Q180" s="496">
        <f t="shared" si="412"/>
        <v>16432579.109999999</v>
      </c>
      <c r="R180" s="496">
        <f t="shared" si="412"/>
        <v>16353696.67</v>
      </c>
      <c r="S180" s="496">
        <f t="shared" si="412"/>
        <v>18658447</v>
      </c>
      <c r="T180" s="496">
        <f t="shared" si="412"/>
        <v>18138297.510000002</v>
      </c>
      <c r="U180" s="496">
        <f t="shared" si="412"/>
        <v>18094832.870000001</v>
      </c>
      <c r="V180" s="561">
        <f>V181</f>
        <v>96.979308460130682</v>
      </c>
    </row>
    <row r="181" spans="1:22" x14ac:dyDescent="0.25">
      <c r="A181" s="616"/>
      <c r="B181" s="505" t="s">
        <v>13</v>
      </c>
      <c r="C181" s="528">
        <f>G181+J181+M181+P181+S181</f>
        <v>72193034.599999994</v>
      </c>
      <c r="D181" s="528">
        <f>H181+K181+N181+Q181+T181</f>
        <v>69186199.310000002</v>
      </c>
      <c r="E181" s="528">
        <f>I181+L181+O181+R181+U181</f>
        <v>67601788.719999999</v>
      </c>
      <c r="F181" s="562">
        <f>E181/C181*100</f>
        <v>93.640320142464276</v>
      </c>
      <c r="G181" s="528">
        <v>13313409.6</v>
      </c>
      <c r="H181" s="528">
        <v>11343591.07</v>
      </c>
      <c r="I181" s="528">
        <v>10454046.5</v>
      </c>
      <c r="J181" s="528">
        <v>12032141</v>
      </c>
      <c r="K181" s="545">
        <v>11067694.619999999</v>
      </c>
      <c r="L181" s="528">
        <v>10532421.529999999</v>
      </c>
      <c r="M181" s="528">
        <v>11960031</v>
      </c>
      <c r="N181" s="545">
        <v>12204037</v>
      </c>
      <c r="O181" s="545">
        <v>12166791.15</v>
      </c>
      <c r="P181" s="545">
        <v>16229006</v>
      </c>
      <c r="Q181" s="545">
        <v>16432579.109999999</v>
      </c>
      <c r="R181" s="545">
        <v>16353696.67</v>
      </c>
      <c r="S181" s="545">
        <v>18658447</v>
      </c>
      <c r="T181" s="545">
        <v>18138297.510000002</v>
      </c>
      <c r="U181" s="545">
        <v>18094832.870000001</v>
      </c>
      <c r="V181" s="562">
        <f>U181/S181*100</f>
        <v>96.979308460130682</v>
      </c>
    </row>
    <row r="182" spans="1:22" ht="28.5" x14ac:dyDescent="0.25">
      <c r="A182" s="616"/>
      <c r="B182" s="506" t="s">
        <v>73</v>
      </c>
      <c r="C182" s="543">
        <f>C183+C189</f>
        <v>80515972.700000003</v>
      </c>
      <c r="D182" s="543">
        <f>D183+D189</f>
        <v>77194591.61999999</v>
      </c>
      <c r="E182" s="543">
        <f>E183+E189</f>
        <v>75101749.109999999</v>
      </c>
      <c r="F182" s="562">
        <f>E182/C182*100</f>
        <v>93.275590658050874</v>
      </c>
      <c r="G182" s="543">
        <f t="shared" ref="G182:U182" si="413">G183+G189</f>
        <v>14677642.699999999</v>
      </c>
      <c r="H182" s="543">
        <f t="shared" si="413"/>
        <v>12373061.949999999</v>
      </c>
      <c r="I182" s="543">
        <f t="shared" si="413"/>
        <v>11471708.52</v>
      </c>
      <c r="J182" s="543">
        <f t="shared" si="413"/>
        <v>13804361</v>
      </c>
      <c r="K182" s="543">
        <f t="shared" si="413"/>
        <v>12868914.619999999</v>
      </c>
      <c r="L182" s="543">
        <f t="shared" si="413"/>
        <v>12142183.57</v>
      </c>
      <c r="M182" s="543">
        <f t="shared" si="413"/>
        <v>13768196</v>
      </c>
      <c r="N182" s="543">
        <f t="shared" si="413"/>
        <v>14012202</v>
      </c>
      <c r="O182" s="543">
        <f t="shared" si="413"/>
        <v>13797091.41</v>
      </c>
      <c r="P182" s="543">
        <f t="shared" si="413"/>
        <v>17799706</v>
      </c>
      <c r="Q182" s="543">
        <f t="shared" si="413"/>
        <v>18004069.259999998</v>
      </c>
      <c r="R182" s="543">
        <f t="shared" si="413"/>
        <v>17798805.02</v>
      </c>
      <c r="S182" s="543">
        <f t="shared" si="413"/>
        <v>20466067</v>
      </c>
      <c r="T182" s="543">
        <f t="shared" si="413"/>
        <v>19936343.789999999</v>
      </c>
      <c r="U182" s="543">
        <f t="shared" si="413"/>
        <v>19891960.59</v>
      </c>
      <c r="V182" s="563">
        <f>U182/S182*100</f>
        <v>97.194837630503216</v>
      </c>
    </row>
    <row r="183" spans="1:22" x14ac:dyDescent="0.25">
      <c r="A183" s="616"/>
      <c r="B183" s="505" t="s">
        <v>13</v>
      </c>
      <c r="C183" s="528">
        <f t="shared" ref="C183:E189" si="414">G183+J183+M183+P183+S183</f>
        <v>80386972.700000003</v>
      </c>
      <c r="D183" s="528">
        <f t="shared" si="414"/>
        <v>77003546.049999997</v>
      </c>
      <c r="E183" s="528">
        <f t="shared" si="414"/>
        <v>74910703.540000007</v>
      </c>
      <c r="F183" s="562">
        <f>E183/C183*100</f>
        <v>93.187616132234325</v>
      </c>
      <c r="G183" s="545">
        <f t="shared" ref="G183:U183" si="415">G102+G109+G121+G130+G158+G166+G179+G181</f>
        <v>14662642.699999999</v>
      </c>
      <c r="H183" s="545">
        <f t="shared" si="415"/>
        <v>12326251.84</v>
      </c>
      <c r="I183" s="545">
        <f t="shared" si="415"/>
        <v>11424898.41</v>
      </c>
      <c r="J183" s="545">
        <f t="shared" si="415"/>
        <v>13776361</v>
      </c>
      <c r="K183" s="545">
        <f t="shared" si="415"/>
        <v>12811914.619999999</v>
      </c>
      <c r="L183" s="545">
        <f t="shared" si="415"/>
        <v>12085183.57</v>
      </c>
      <c r="M183" s="545">
        <f t="shared" si="415"/>
        <v>13744196</v>
      </c>
      <c r="N183" s="545">
        <f t="shared" si="415"/>
        <v>13988202</v>
      </c>
      <c r="O183" s="545">
        <f t="shared" si="415"/>
        <v>13773091.41</v>
      </c>
      <c r="P183" s="545">
        <f t="shared" si="415"/>
        <v>17775706</v>
      </c>
      <c r="Q183" s="545">
        <f t="shared" si="415"/>
        <v>17979279.109999999</v>
      </c>
      <c r="R183" s="545">
        <f t="shared" si="415"/>
        <v>17774014.870000001</v>
      </c>
      <c r="S183" s="545">
        <f t="shared" si="415"/>
        <v>20428067</v>
      </c>
      <c r="T183" s="545">
        <f t="shared" si="415"/>
        <v>19897898.48</v>
      </c>
      <c r="U183" s="545">
        <f t="shared" si="415"/>
        <v>19853515.280000001</v>
      </c>
      <c r="V183" s="562">
        <f>U183/S183*100</f>
        <v>97.187439614330614</v>
      </c>
    </row>
    <row r="184" spans="1:22" x14ac:dyDescent="0.25">
      <c r="A184" s="620"/>
      <c r="B184" s="505" t="s">
        <v>155</v>
      </c>
      <c r="C184" s="528"/>
      <c r="D184" s="528"/>
      <c r="E184" s="528"/>
      <c r="F184" s="562"/>
      <c r="G184" s="545"/>
      <c r="H184" s="545"/>
      <c r="I184" s="545"/>
      <c r="J184" s="545"/>
      <c r="K184" s="545"/>
      <c r="L184" s="545"/>
      <c r="M184" s="545"/>
      <c r="N184" s="545"/>
      <c r="O184" s="545"/>
      <c r="P184" s="545"/>
      <c r="Q184" s="545"/>
      <c r="R184" s="545"/>
      <c r="S184" s="545"/>
      <c r="T184" s="545"/>
      <c r="U184" s="545"/>
      <c r="V184" s="562"/>
    </row>
    <row r="185" spans="1:22" x14ac:dyDescent="0.25">
      <c r="A185" s="620"/>
      <c r="B185" s="505" t="s">
        <v>14</v>
      </c>
      <c r="C185" s="528">
        <f t="shared" si="414"/>
        <v>79868113.5</v>
      </c>
      <c r="D185" s="528">
        <f t="shared" si="414"/>
        <v>76487680.010000005</v>
      </c>
      <c r="E185" s="528">
        <f t="shared" si="414"/>
        <v>74401596.100000009</v>
      </c>
      <c r="F185" s="562">
        <f>E185/C185*100</f>
        <v>93.15556965045883</v>
      </c>
      <c r="G185" s="545">
        <f t="shared" ref="G185:U185" si="416">G99+G105+G107+G117+G119+G124+G126+G128+G133+G135+G137+G139+G141+G143+G145++G147+G149+G162+G164+G169+G171+G173+G175+G177+G181</f>
        <v>14558231.5</v>
      </c>
      <c r="H185" s="545">
        <f t="shared" si="416"/>
        <v>12224833.800000001</v>
      </c>
      <c r="I185" s="545">
        <f t="shared" si="416"/>
        <v>11323480.41</v>
      </c>
      <c r="J185" s="545">
        <f t="shared" si="416"/>
        <v>13670764</v>
      </c>
      <c r="K185" s="545">
        <f t="shared" si="416"/>
        <v>12706317.619999999</v>
      </c>
      <c r="L185" s="545">
        <f t="shared" si="416"/>
        <v>11979586.57</v>
      </c>
      <c r="M185" s="545">
        <f t="shared" si="416"/>
        <v>13639036</v>
      </c>
      <c r="N185" s="545">
        <f t="shared" si="416"/>
        <v>13883042</v>
      </c>
      <c r="O185" s="545">
        <f t="shared" si="416"/>
        <v>13667931.41</v>
      </c>
      <c r="P185" s="545">
        <f t="shared" si="416"/>
        <v>17679701</v>
      </c>
      <c r="Q185" s="545">
        <f t="shared" si="416"/>
        <v>17883274.109999999</v>
      </c>
      <c r="R185" s="545">
        <f t="shared" si="416"/>
        <v>17684759.870000001</v>
      </c>
      <c r="S185" s="545">
        <f t="shared" si="416"/>
        <v>20320381</v>
      </c>
      <c r="T185" s="545">
        <f t="shared" si="416"/>
        <v>19790212.48</v>
      </c>
      <c r="U185" s="545">
        <f t="shared" si="416"/>
        <v>19745837.84</v>
      </c>
      <c r="V185" s="562">
        <f>U185/S185*100</f>
        <v>97.172576833082019</v>
      </c>
    </row>
    <row r="186" spans="1:22" ht="45" x14ac:dyDescent="0.25">
      <c r="A186" s="620"/>
      <c r="B186" s="505" t="s">
        <v>733</v>
      </c>
      <c r="C186" s="528">
        <f t="shared" si="414"/>
        <v>800000</v>
      </c>
      <c r="D186" s="528">
        <f t="shared" si="414"/>
        <v>800000</v>
      </c>
      <c r="E186" s="528">
        <f t="shared" si="414"/>
        <v>622722.01</v>
      </c>
      <c r="F186" s="562">
        <f>E186/C186*100</f>
        <v>77.840251250000009</v>
      </c>
      <c r="G186" s="545">
        <f t="shared" ref="G186:V186" si="417">G100</f>
        <v>0</v>
      </c>
      <c r="H186" s="545">
        <f t="shared" si="417"/>
        <v>0</v>
      </c>
      <c r="I186" s="545">
        <f t="shared" si="417"/>
        <v>0</v>
      </c>
      <c r="J186" s="545">
        <f t="shared" si="417"/>
        <v>0</v>
      </c>
      <c r="K186" s="545">
        <f t="shared" si="417"/>
        <v>0</v>
      </c>
      <c r="L186" s="545">
        <f t="shared" si="417"/>
        <v>0</v>
      </c>
      <c r="M186" s="545">
        <f t="shared" si="417"/>
        <v>800000</v>
      </c>
      <c r="N186" s="545">
        <f t="shared" si="417"/>
        <v>800000</v>
      </c>
      <c r="O186" s="545">
        <f t="shared" si="417"/>
        <v>622722.01</v>
      </c>
      <c r="P186" s="545">
        <f t="shared" si="417"/>
        <v>0</v>
      </c>
      <c r="Q186" s="545">
        <f t="shared" si="417"/>
        <v>0</v>
      </c>
      <c r="R186" s="545">
        <f t="shared" si="417"/>
        <v>0</v>
      </c>
      <c r="S186" s="545">
        <f t="shared" si="417"/>
        <v>0</v>
      </c>
      <c r="T186" s="545">
        <f t="shared" si="417"/>
        <v>0</v>
      </c>
      <c r="U186" s="545">
        <f t="shared" si="417"/>
        <v>0</v>
      </c>
      <c r="V186" s="545">
        <f t="shared" si="417"/>
        <v>0</v>
      </c>
    </row>
    <row r="187" spans="1:22" x14ac:dyDescent="0.25">
      <c r="A187" s="620"/>
      <c r="B187" s="566" t="s">
        <v>48</v>
      </c>
      <c r="C187" s="528">
        <f t="shared" si="414"/>
        <v>290359.2</v>
      </c>
      <c r="D187" s="528">
        <f t="shared" si="414"/>
        <v>287366.04000000004</v>
      </c>
      <c r="E187" s="528">
        <f t="shared" si="414"/>
        <v>284607.44</v>
      </c>
      <c r="F187" s="562">
        <f>E187/C187*100</f>
        <v>98.01908808124557</v>
      </c>
      <c r="G187" s="545">
        <f>G151</f>
        <v>49411.199999999997</v>
      </c>
      <c r="H187" s="545">
        <f t="shared" ref="H187:U187" si="418">H151</f>
        <v>46418.04</v>
      </c>
      <c r="I187" s="545">
        <f t="shared" si="418"/>
        <v>46418</v>
      </c>
      <c r="J187" s="545">
        <f t="shared" si="418"/>
        <v>50597</v>
      </c>
      <c r="K187" s="545">
        <f t="shared" si="418"/>
        <v>50597</v>
      </c>
      <c r="L187" s="545">
        <f t="shared" si="418"/>
        <v>50597</v>
      </c>
      <c r="M187" s="545">
        <f t="shared" si="418"/>
        <v>55660</v>
      </c>
      <c r="N187" s="545">
        <f t="shared" si="418"/>
        <v>55660</v>
      </c>
      <c r="O187" s="545">
        <f t="shared" si="418"/>
        <v>55660</v>
      </c>
      <c r="P187" s="545">
        <f t="shared" si="418"/>
        <v>62005</v>
      </c>
      <c r="Q187" s="545">
        <f t="shared" si="418"/>
        <v>62005</v>
      </c>
      <c r="R187" s="545">
        <f t="shared" si="418"/>
        <v>59255</v>
      </c>
      <c r="S187" s="545">
        <f t="shared" si="418"/>
        <v>72686</v>
      </c>
      <c r="T187" s="545">
        <f t="shared" si="418"/>
        <v>72686</v>
      </c>
      <c r="U187" s="545">
        <f t="shared" si="418"/>
        <v>72677.440000000002</v>
      </c>
      <c r="V187" s="562">
        <f>U187/S187*100</f>
        <v>99.988223316732245</v>
      </c>
    </row>
    <row r="188" spans="1:22" x14ac:dyDescent="0.25">
      <c r="A188" s="620"/>
      <c r="B188" s="505" t="s">
        <v>50</v>
      </c>
      <c r="C188" s="528">
        <f t="shared" si="414"/>
        <v>228500</v>
      </c>
      <c r="D188" s="528">
        <f t="shared" si="414"/>
        <v>228500</v>
      </c>
      <c r="E188" s="528">
        <f t="shared" si="414"/>
        <v>224500</v>
      </c>
      <c r="F188" s="562">
        <f>E188/C188*100</f>
        <v>98.249452954048138</v>
      </c>
      <c r="G188" s="545">
        <f>G153+G155</f>
        <v>55000</v>
      </c>
      <c r="H188" s="545">
        <f t="shared" ref="H188:U188" si="419">H153+H155</f>
        <v>55000</v>
      </c>
      <c r="I188" s="545">
        <f t="shared" si="419"/>
        <v>55000</v>
      </c>
      <c r="J188" s="545">
        <f t="shared" si="419"/>
        <v>55000</v>
      </c>
      <c r="K188" s="545">
        <f t="shared" si="419"/>
        <v>55000</v>
      </c>
      <c r="L188" s="545">
        <f t="shared" si="419"/>
        <v>55000</v>
      </c>
      <c r="M188" s="545">
        <f t="shared" si="419"/>
        <v>49500</v>
      </c>
      <c r="N188" s="545">
        <f t="shared" si="419"/>
        <v>49500</v>
      </c>
      <c r="O188" s="545">
        <f t="shared" si="419"/>
        <v>49500</v>
      </c>
      <c r="P188" s="545">
        <f t="shared" si="419"/>
        <v>34000</v>
      </c>
      <c r="Q188" s="545">
        <f t="shared" si="419"/>
        <v>34000</v>
      </c>
      <c r="R188" s="545">
        <f t="shared" si="419"/>
        <v>30000</v>
      </c>
      <c r="S188" s="545">
        <f t="shared" si="419"/>
        <v>35000</v>
      </c>
      <c r="T188" s="545">
        <f t="shared" si="419"/>
        <v>35000</v>
      </c>
      <c r="U188" s="545">
        <f t="shared" si="419"/>
        <v>35000</v>
      </c>
      <c r="V188" s="562">
        <f>U188/S188*100</f>
        <v>100</v>
      </c>
    </row>
    <row r="189" spans="1:22" ht="45" x14ac:dyDescent="0.25">
      <c r="A189" s="616"/>
      <c r="B189" s="505" t="s">
        <v>722</v>
      </c>
      <c r="C189" s="528">
        <f t="shared" si="414"/>
        <v>129000</v>
      </c>
      <c r="D189" s="528">
        <f t="shared" si="414"/>
        <v>191045.57</v>
      </c>
      <c r="E189" s="528">
        <f t="shared" si="414"/>
        <v>191045.57</v>
      </c>
      <c r="F189" s="562">
        <f>E189/C189*100</f>
        <v>148.09734108527132</v>
      </c>
      <c r="G189" s="545">
        <f t="shared" ref="G189:U189" si="420">G114+G159</f>
        <v>15000</v>
      </c>
      <c r="H189" s="545">
        <f t="shared" si="420"/>
        <v>46810.11</v>
      </c>
      <c r="I189" s="545">
        <f t="shared" si="420"/>
        <v>46810.11</v>
      </c>
      <c r="J189" s="545">
        <f t="shared" si="420"/>
        <v>28000</v>
      </c>
      <c r="K189" s="545">
        <f t="shared" si="420"/>
        <v>57000</v>
      </c>
      <c r="L189" s="545">
        <f t="shared" si="420"/>
        <v>57000</v>
      </c>
      <c r="M189" s="545">
        <f t="shared" si="420"/>
        <v>24000</v>
      </c>
      <c r="N189" s="545">
        <f t="shared" si="420"/>
        <v>24000</v>
      </c>
      <c r="O189" s="545">
        <f t="shared" si="420"/>
        <v>24000</v>
      </c>
      <c r="P189" s="545">
        <f t="shared" si="420"/>
        <v>24000</v>
      </c>
      <c r="Q189" s="545">
        <f t="shared" si="420"/>
        <v>24790.15</v>
      </c>
      <c r="R189" s="545">
        <f t="shared" si="420"/>
        <v>24790.15</v>
      </c>
      <c r="S189" s="545">
        <f t="shared" si="420"/>
        <v>38000</v>
      </c>
      <c r="T189" s="545">
        <f t="shared" si="420"/>
        <v>38445.31</v>
      </c>
      <c r="U189" s="545">
        <f t="shared" si="420"/>
        <v>38445.31</v>
      </c>
      <c r="V189" s="562">
        <f>U189/S189*100</f>
        <v>101.17186842105264</v>
      </c>
    </row>
    <row r="190" spans="1:22" x14ac:dyDescent="0.25">
      <c r="A190" s="616"/>
      <c r="B190" s="505"/>
      <c r="C190" s="505"/>
      <c r="D190" s="505"/>
      <c r="E190" s="505"/>
      <c r="F190" s="562"/>
      <c r="G190" s="544"/>
      <c r="H190" s="547"/>
      <c r="I190" s="547"/>
      <c r="J190" s="547"/>
      <c r="K190" s="547"/>
      <c r="L190" s="547"/>
      <c r="M190" s="547"/>
      <c r="N190" s="547"/>
      <c r="O190" s="547"/>
      <c r="P190" s="547"/>
      <c r="Q190" s="547"/>
      <c r="R190" s="547"/>
      <c r="S190" s="547"/>
      <c r="T190" s="547"/>
      <c r="U190" s="547"/>
      <c r="V190" s="609"/>
    </row>
    <row r="191" spans="1:22" x14ac:dyDescent="0.25">
      <c r="A191" s="674" t="s">
        <v>305</v>
      </c>
      <c r="B191" s="674"/>
      <c r="C191" s="674"/>
      <c r="D191" s="674"/>
      <c r="E191" s="674"/>
      <c r="F191" s="674"/>
      <c r="G191" s="674"/>
      <c r="H191" s="674"/>
      <c r="I191" s="674"/>
      <c r="J191" s="674"/>
      <c r="K191" s="674"/>
      <c r="L191" s="674"/>
      <c r="M191" s="674"/>
      <c r="N191" s="674"/>
      <c r="O191" s="674"/>
      <c r="P191" s="674"/>
      <c r="Q191" s="674"/>
      <c r="R191" s="674"/>
      <c r="S191" s="674"/>
      <c r="T191" s="674"/>
      <c r="U191" s="674"/>
      <c r="V191" s="674"/>
    </row>
    <row r="192" spans="1:22" x14ac:dyDescent="0.25">
      <c r="A192" s="672" t="s">
        <v>284</v>
      </c>
      <c r="B192" s="672"/>
      <c r="C192" s="672"/>
      <c r="D192" s="672"/>
      <c r="E192" s="672"/>
      <c r="F192" s="672"/>
      <c r="G192" s="672"/>
      <c r="H192" s="672"/>
      <c r="I192" s="672"/>
      <c r="J192" s="672"/>
      <c r="K192" s="672"/>
      <c r="L192" s="672"/>
      <c r="M192" s="672"/>
      <c r="N192" s="672"/>
      <c r="O192" s="672"/>
      <c r="P192" s="672"/>
      <c r="Q192" s="672"/>
      <c r="R192" s="672"/>
      <c r="S192" s="672"/>
      <c r="T192" s="672"/>
      <c r="U192" s="672"/>
      <c r="V192" s="672"/>
    </row>
    <row r="193" spans="1:22" ht="135" x14ac:dyDescent="0.25">
      <c r="A193" s="616">
        <v>39</v>
      </c>
      <c r="B193" s="434" t="s">
        <v>454</v>
      </c>
      <c r="C193" s="496">
        <f>C194</f>
        <v>20000</v>
      </c>
      <c r="D193" s="496">
        <f t="shared" ref="D193:E193" si="421">D194</f>
        <v>20000</v>
      </c>
      <c r="E193" s="496">
        <f t="shared" si="421"/>
        <v>20000</v>
      </c>
      <c r="F193" s="589">
        <f>F194</f>
        <v>100</v>
      </c>
      <c r="G193" s="509">
        <f>G194</f>
        <v>0</v>
      </c>
      <c r="H193" s="496">
        <f>H194</f>
        <v>0</v>
      </c>
      <c r="I193" s="496">
        <f t="shared" ref="I193:U193" si="422">I194</f>
        <v>0</v>
      </c>
      <c r="J193" s="496">
        <f t="shared" si="422"/>
        <v>10000</v>
      </c>
      <c r="K193" s="496">
        <f t="shared" si="422"/>
        <v>10000</v>
      </c>
      <c r="L193" s="496">
        <f t="shared" si="422"/>
        <v>10000</v>
      </c>
      <c r="M193" s="496">
        <f t="shared" si="422"/>
        <v>10000</v>
      </c>
      <c r="N193" s="496">
        <f t="shared" si="422"/>
        <v>10000</v>
      </c>
      <c r="O193" s="496">
        <f t="shared" si="422"/>
        <v>10000</v>
      </c>
      <c r="P193" s="496">
        <f t="shared" si="422"/>
        <v>0</v>
      </c>
      <c r="Q193" s="496">
        <f t="shared" si="422"/>
        <v>0</v>
      </c>
      <c r="R193" s="496">
        <f t="shared" si="422"/>
        <v>0</v>
      </c>
      <c r="S193" s="496">
        <f t="shared" si="422"/>
        <v>0</v>
      </c>
      <c r="T193" s="496">
        <f t="shared" si="422"/>
        <v>0</v>
      </c>
      <c r="U193" s="496">
        <f t="shared" si="422"/>
        <v>0</v>
      </c>
      <c r="V193" s="561">
        <f>V194</f>
        <v>0</v>
      </c>
    </row>
    <row r="194" spans="1:22" x14ac:dyDescent="0.25">
      <c r="A194" s="616"/>
      <c r="B194" s="505" t="s">
        <v>13</v>
      </c>
      <c r="C194" s="528">
        <f t="shared" ref="C194:E196" si="423">G194+J194+M194+P194+S194</f>
        <v>20000</v>
      </c>
      <c r="D194" s="528">
        <f t="shared" si="423"/>
        <v>20000</v>
      </c>
      <c r="E194" s="528">
        <f t="shared" si="423"/>
        <v>20000</v>
      </c>
      <c r="F194" s="562">
        <f>E194/C194*100</f>
        <v>100</v>
      </c>
      <c r="G194" s="545">
        <v>0</v>
      </c>
      <c r="H194" s="545">
        <v>0</v>
      </c>
      <c r="I194" s="545">
        <v>0</v>
      </c>
      <c r="J194" s="545">
        <v>10000</v>
      </c>
      <c r="K194" s="545">
        <v>10000</v>
      </c>
      <c r="L194" s="545">
        <v>10000</v>
      </c>
      <c r="M194" s="545">
        <v>10000</v>
      </c>
      <c r="N194" s="545">
        <v>10000</v>
      </c>
      <c r="O194" s="545">
        <v>10000</v>
      </c>
      <c r="P194" s="528">
        <v>0</v>
      </c>
      <c r="Q194" s="528"/>
      <c r="R194" s="528">
        <v>0</v>
      </c>
      <c r="S194" s="528">
        <v>0</v>
      </c>
      <c r="T194" s="528">
        <v>0</v>
      </c>
      <c r="U194" s="528">
        <v>0</v>
      </c>
      <c r="V194" s="562">
        <f>G194</f>
        <v>0</v>
      </c>
    </row>
    <row r="195" spans="1:22" ht="28.5" x14ac:dyDescent="0.25">
      <c r="A195" s="616"/>
      <c r="B195" s="506" t="s">
        <v>54</v>
      </c>
      <c r="C195" s="543">
        <f t="shared" si="423"/>
        <v>20000</v>
      </c>
      <c r="D195" s="543">
        <f t="shared" si="423"/>
        <v>20000</v>
      </c>
      <c r="E195" s="543">
        <f t="shared" si="423"/>
        <v>20000</v>
      </c>
      <c r="F195" s="563">
        <f>E195/C195*100</f>
        <v>100</v>
      </c>
      <c r="G195" s="546">
        <f>G196</f>
        <v>0</v>
      </c>
      <c r="H195" s="546">
        <f>H196</f>
        <v>0</v>
      </c>
      <c r="I195" s="546">
        <f t="shared" ref="I195:U195" si="424">I196</f>
        <v>0</v>
      </c>
      <c r="J195" s="546">
        <f t="shared" si="424"/>
        <v>10000</v>
      </c>
      <c r="K195" s="546">
        <f t="shared" si="424"/>
        <v>10000</v>
      </c>
      <c r="L195" s="546">
        <f t="shared" si="424"/>
        <v>10000</v>
      </c>
      <c r="M195" s="546">
        <f t="shared" si="424"/>
        <v>10000</v>
      </c>
      <c r="N195" s="546">
        <f t="shared" si="424"/>
        <v>10000</v>
      </c>
      <c r="O195" s="546">
        <f t="shared" si="424"/>
        <v>10000</v>
      </c>
      <c r="P195" s="546">
        <f t="shared" si="424"/>
        <v>0</v>
      </c>
      <c r="Q195" s="546">
        <f t="shared" si="424"/>
        <v>0</v>
      </c>
      <c r="R195" s="546">
        <f t="shared" si="424"/>
        <v>0</v>
      </c>
      <c r="S195" s="546">
        <f t="shared" si="424"/>
        <v>0</v>
      </c>
      <c r="T195" s="546">
        <f t="shared" si="424"/>
        <v>0</v>
      </c>
      <c r="U195" s="546">
        <f t="shared" si="424"/>
        <v>0</v>
      </c>
      <c r="V195" s="590">
        <f>V196</f>
        <v>0</v>
      </c>
    </row>
    <row r="196" spans="1:22" x14ac:dyDescent="0.25">
      <c r="A196" s="616"/>
      <c r="B196" s="505" t="s">
        <v>13</v>
      </c>
      <c r="C196" s="528">
        <f t="shared" si="423"/>
        <v>20000</v>
      </c>
      <c r="D196" s="528">
        <f t="shared" si="423"/>
        <v>20000</v>
      </c>
      <c r="E196" s="528">
        <f t="shared" si="423"/>
        <v>20000</v>
      </c>
      <c r="F196" s="562">
        <f>E196/C196*100</f>
        <v>100</v>
      </c>
      <c r="G196" s="545">
        <f>G194</f>
        <v>0</v>
      </c>
      <c r="H196" s="545">
        <f>H194</f>
        <v>0</v>
      </c>
      <c r="I196" s="545">
        <f t="shared" ref="I196:U196" si="425">I194</f>
        <v>0</v>
      </c>
      <c r="J196" s="545">
        <f t="shared" si="425"/>
        <v>10000</v>
      </c>
      <c r="K196" s="545">
        <f t="shared" si="425"/>
        <v>10000</v>
      </c>
      <c r="L196" s="545">
        <f t="shared" si="425"/>
        <v>10000</v>
      </c>
      <c r="M196" s="545">
        <f t="shared" si="425"/>
        <v>10000</v>
      </c>
      <c r="N196" s="545">
        <f t="shared" si="425"/>
        <v>10000</v>
      </c>
      <c r="O196" s="545">
        <f t="shared" si="425"/>
        <v>10000</v>
      </c>
      <c r="P196" s="545">
        <f t="shared" si="425"/>
        <v>0</v>
      </c>
      <c r="Q196" s="545">
        <f t="shared" si="425"/>
        <v>0</v>
      </c>
      <c r="R196" s="545">
        <f t="shared" si="425"/>
        <v>0</v>
      </c>
      <c r="S196" s="545">
        <f t="shared" si="425"/>
        <v>0</v>
      </c>
      <c r="T196" s="545">
        <f t="shared" si="425"/>
        <v>0</v>
      </c>
      <c r="U196" s="545">
        <f t="shared" si="425"/>
        <v>0</v>
      </c>
      <c r="V196" s="574">
        <f>V194</f>
        <v>0</v>
      </c>
    </row>
    <row r="197" spans="1:22" x14ac:dyDescent="0.25">
      <c r="A197" s="672" t="s">
        <v>12</v>
      </c>
      <c r="B197" s="672"/>
      <c r="C197" s="672"/>
      <c r="D197" s="672"/>
      <c r="E197" s="672"/>
      <c r="F197" s="672"/>
      <c r="G197" s="672"/>
      <c r="H197" s="672"/>
      <c r="I197" s="672"/>
      <c r="J197" s="672"/>
      <c r="K197" s="672"/>
      <c r="L197" s="672"/>
      <c r="M197" s="672"/>
      <c r="N197" s="672"/>
      <c r="O197" s="672"/>
      <c r="P197" s="672"/>
      <c r="Q197" s="672"/>
      <c r="R197" s="672"/>
      <c r="S197" s="672"/>
      <c r="T197" s="672"/>
      <c r="U197" s="672"/>
      <c r="V197" s="672"/>
    </row>
    <row r="198" spans="1:22" ht="330" x14ac:dyDescent="0.25">
      <c r="A198" s="616">
        <v>40</v>
      </c>
      <c r="B198" s="434" t="s">
        <v>455</v>
      </c>
      <c r="C198" s="496">
        <f>C199</f>
        <v>52406</v>
      </c>
      <c r="D198" s="496">
        <f t="shared" ref="D198:E198" si="426">D199</f>
        <v>52406</v>
      </c>
      <c r="E198" s="496">
        <f t="shared" si="426"/>
        <v>51900</v>
      </c>
      <c r="F198" s="589">
        <f>F199</f>
        <v>99.034461702858451</v>
      </c>
      <c r="G198" s="509">
        <f>G199</f>
        <v>13000</v>
      </c>
      <c r="H198" s="496">
        <f>H199</f>
        <v>13000</v>
      </c>
      <c r="I198" s="496">
        <f t="shared" ref="I198" si="427">I199</f>
        <v>12900</v>
      </c>
      <c r="J198" s="496">
        <f t="shared" ref="J198" si="428">J199</f>
        <v>10343</v>
      </c>
      <c r="K198" s="496">
        <f t="shared" ref="K198" si="429">K199</f>
        <v>10343</v>
      </c>
      <c r="L198" s="496">
        <f t="shared" ref="L198" si="430">L199</f>
        <v>10000</v>
      </c>
      <c r="M198" s="496">
        <f t="shared" ref="M198" si="431">M199</f>
        <v>8063</v>
      </c>
      <c r="N198" s="496">
        <f t="shared" ref="N198" si="432">N199</f>
        <v>8063</v>
      </c>
      <c r="O198" s="496">
        <f t="shared" ref="O198" si="433">O199</f>
        <v>8000</v>
      </c>
      <c r="P198" s="528">
        <v>10500</v>
      </c>
      <c r="Q198" s="496">
        <f t="shared" ref="Q198" si="434">Q199</f>
        <v>10500</v>
      </c>
      <c r="R198" s="496">
        <f t="shared" ref="R198" si="435">R199</f>
        <v>10500</v>
      </c>
      <c r="S198" s="496">
        <f t="shared" ref="S198" si="436">S199</f>
        <v>10500</v>
      </c>
      <c r="T198" s="496">
        <f t="shared" ref="T198" si="437">T199</f>
        <v>10500</v>
      </c>
      <c r="U198" s="496">
        <f t="shared" ref="U198" si="438">U199</f>
        <v>10500</v>
      </c>
      <c r="V198" s="561">
        <f>V199</f>
        <v>100</v>
      </c>
    </row>
    <row r="199" spans="1:22" x14ac:dyDescent="0.25">
      <c r="A199" s="616"/>
      <c r="B199" s="505" t="s">
        <v>13</v>
      </c>
      <c r="C199" s="528">
        <f>G199+J199+M199+P199+S199</f>
        <v>52406</v>
      </c>
      <c r="D199" s="528">
        <f>H199+K199+N199+Q199+T199</f>
        <v>52406</v>
      </c>
      <c r="E199" s="528">
        <f>I199+L199+O199+R199+U199</f>
        <v>51900</v>
      </c>
      <c r="F199" s="562">
        <f>E199/C199*100</f>
        <v>99.034461702858451</v>
      </c>
      <c r="G199" s="545">
        <v>13000</v>
      </c>
      <c r="H199" s="545">
        <v>13000</v>
      </c>
      <c r="I199" s="545">
        <v>12900</v>
      </c>
      <c r="J199" s="545">
        <v>10343</v>
      </c>
      <c r="K199" s="545">
        <v>10343</v>
      </c>
      <c r="L199" s="545">
        <v>10000</v>
      </c>
      <c r="M199" s="545">
        <v>8063</v>
      </c>
      <c r="N199" s="545">
        <v>8063</v>
      </c>
      <c r="O199" s="545">
        <v>8000</v>
      </c>
      <c r="P199" s="528">
        <v>10500</v>
      </c>
      <c r="Q199" s="528">
        <v>10500</v>
      </c>
      <c r="R199" s="528">
        <v>10500</v>
      </c>
      <c r="S199" s="528">
        <v>10500</v>
      </c>
      <c r="T199" s="528">
        <v>10500</v>
      </c>
      <c r="U199" s="528">
        <v>10500</v>
      </c>
      <c r="V199" s="562">
        <f>U199/S199*100</f>
        <v>100</v>
      </c>
    </row>
    <row r="200" spans="1:22" ht="150" x14ac:dyDescent="0.25">
      <c r="A200" s="616">
        <v>41</v>
      </c>
      <c r="B200" s="434" t="s">
        <v>37</v>
      </c>
      <c r="C200" s="434"/>
      <c r="D200" s="434"/>
      <c r="E200" s="434"/>
      <c r="F200" s="589">
        <f>F201</f>
        <v>100</v>
      </c>
      <c r="G200" s="509">
        <f>G201</f>
        <v>10000</v>
      </c>
      <c r="H200" s="496">
        <f>H201</f>
        <v>10000</v>
      </c>
      <c r="I200" s="496">
        <f t="shared" ref="I200:U200" si="439">I201</f>
        <v>10000</v>
      </c>
      <c r="J200" s="496">
        <f t="shared" si="439"/>
        <v>10000</v>
      </c>
      <c r="K200" s="496">
        <f t="shared" si="439"/>
        <v>10000</v>
      </c>
      <c r="L200" s="496">
        <f t="shared" si="439"/>
        <v>10000</v>
      </c>
      <c r="M200" s="496">
        <f t="shared" si="439"/>
        <v>8300</v>
      </c>
      <c r="N200" s="496">
        <f t="shared" si="439"/>
        <v>8300</v>
      </c>
      <c r="O200" s="496">
        <f t="shared" si="439"/>
        <v>8300</v>
      </c>
      <c r="P200" s="496">
        <f t="shared" si="439"/>
        <v>10000</v>
      </c>
      <c r="Q200" s="496">
        <f t="shared" si="439"/>
        <v>10000</v>
      </c>
      <c r="R200" s="496">
        <f t="shared" si="439"/>
        <v>10000</v>
      </c>
      <c r="S200" s="496">
        <f t="shared" si="439"/>
        <v>8000</v>
      </c>
      <c r="T200" s="496">
        <f t="shared" si="439"/>
        <v>8000</v>
      </c>
      <c r="U200" s="496">
        <f t="shared" si="439"/>
        <v>8000</v>
      </c>
      <c r="V200" s="561">
        <f>V201</f>
        <v>100</v>
      </c>
    </row>
    <row r="201" spans="1:22" x14ac:dyDescent="0.25">
      <c r="A201" s="616"/>
      <c r="B201" s="505" t="s">
        <v>13</v>
      </c>
      <c r="C201" s="528">
        <f>G201+J201+M201+P201+S201</f>
        <v>46300</v>
      </c>
      <c r="D201" s="528">
        <f>H201+K201+N201+Q201+T201</f>
        <v>46300</v>
      </c>
      <c r="E201" s="528">
        <f>I201+L201+O201+R201+U201</f>
        <v>46300</v>
      </c>
      <c r="F201" s="562">
        <f>E201/C201*100</f>
        <v>100</v>
      </c>
      <c r="G201" s="528">
        <v>10000</v>
      </c>
      <c r="H201" s="528">
        <v>10000</v>
      </c>
      <c r="I201" s="528">
        <v>10000</v>
      </c>
      <c r="J201" s="528">
        <v>10000</v>
      </c>
      <c r="K201" s="528">
        <v>10000</v>
      </c>
      <c r="L201" s="528">
        <v>10000</v>
      </c>
      <c r="M201" s="528">
        <v>8300</v>
      </c>
      <c r="N201" s="528">
        <v>8300</v>
      </c>
      <c r="O201" s="528">
        <v>8300</v>
      </c>
      <c r="P201" s="528">
        <v>10000</v>
      </c>
      <c r="Q201" s="528">
        <v>10000</v>
      </c>
      <c r="R201" s="528">
        <v>10000</v>
      </c>
      <c r="S201" s="528">
        <v>8000</v>
      </c>
      <c r="T201" s="528">
        <v>8000</v>
      </c>
      <c r="U201" s="528">
        <v>8000</v>
      </c>
      <c r="V201" s="562">
        <f>U201/S201*100</f>
        <v>100</v>
      </c>
    </row>
    <row r="202" spans="1:22" ht="255" x14ac:dyDescent="0.25">
      <c r="A202" s="616">
        <v>42</v>
      </c>
      <c r="B202" s="434" t="s">
        <v>348</v>
      </c>
      <c r="C202" s="496">
        <v>0</v>
      </c>
      <c r="D202" s="496">
        <v>0</v>
      </c>
      <c r="E202" s="496">
        <v>0</v>
      </c>
      <c r="F202" s="561">
        <v>0</v>
      </c>
      <c r="G202" s="496">
        <v>0</v>
      </c>
      <c r="H202" s="496">
        <v>0</v>
      </c>
      <c r="I202" s="496">
        <v>0</v>
      </c>
      <c r="J202" s="496">
        <v>0</v>
      </c>
      <c r="K202" s="496">
        <v>0</v>
      </c>
      <c r="L202" s="496">
        <v>0</v>
      </c>
      <c r="M202" s="496">
        <v>0</v>
      </c>
      <c r="N202" s="496">
        <v>0</v>
      </c>
      <c r="O202" s="496">
        <v>0</v>
      </c>
      <c r="P202" s="496">
        <v>0</v>
      </c>
      <c r="Q202" s="496">
        <v>0</v>
      </c>
      <c r="R202" s="496">
        <v>0</v>
      </c>
      <c r="S202" s="496">
        <v>0</v>
      </c>
      <c r="T202" s="496">
        <v>0</v>
      </c>
      <c r="U202" s="496">
        <v>0</v>
      </c>
      <c r="V202" s="561">
        <v>0</v>
      </c>
    </row>
    <row r="203" spans="1:22" ht="30" x14ac:dyDescent="0.25">
      <c r="A203" s="616"/>
      <c r="B203" s="505" t="s">
        <v>19</v>
      </c>
      <c r="C203" s="528">
        <f>G203+J203+M203+P203+S203</f>
        <v>0</v>
      </c>
      <c r="D203" s="528">
        <f>H203+K203+N203+Q203+T203</f>
        <v>0</v>
      </c>
      <c r="E203" s="528">
        <f>I203+L203+O203+R203+U203</f>
        <v>0</v>
      </c>
      <c r="F203" s="562"/>
      <c r="G203" s="528">
        <v>0</v>
      </c>
      <c r="H203" s="528">
        <v>0</v>
      </c>
      <c r="I203" s="528">
        <v>0</v>
      </c>
      <c r="J203" s="528">
        <v>0</v>
      </c>
      <c r="K203" s="528">
        <v>0</v>
      </c>
      <c r="L203" s="528">
        <v>0</v>
      </c>
      <c r="M203" s="528">
        <v>0</v>
      </c>
      <c r="N203" s="528">
        <v>0</v>
      </c>
      <c r="O203" s="528">
        <v>0</v>
      </c>
      <c r="P203" s="528">
        <v>0</v>
      </c>
      <c r="Q203" s="528">
        <v>0</v>
      </c>
      <c r="R203" s="528">
        <v>0</v>
      </c>
      <c r="S203" s="528">
        <v>0</v>
      </c>
      <c r="T203" s="528">
        <v>0</v>
      </c>
      <c r="U203" s="528">
        <v>0</v>
      </c>
      <c r="V203" s="562">
        <v>0</v>
      </c>
    </row>
    <row r="204" spans="1:22" ht="28.5" x14ac:dyDescent="0.25">
      <c r="A204" s="616"/>
      <c r="B204" s="506" t="s">
        <v>54</v>
      </c>
      <c r="C204" s="543">
        <f>C199+C201</f>
        <v>98706</v>
      </c>
      <c r="D204" s="543">
        <f t="shared" ref="D204:E204" si="440">D199+D201</f>
        <v>98706</v>
      </c>
      <c r="E204" s="543">
        <f t="shared" si="440"/>
        <v>98200</v>
      </c>
      <c r="F204" s="563">
        <f>E204/C204*100</f>
        <v>99.487366522805104</v>
      </c>
      <c r="G204" s="543">
        <f>G199+G201</f>
        <v>23000</v>
      </c>
      <c r="H204" s="543">
        <f>H205+H206</f>
        <v>23000</v>
      </c>
      <c r="I204" s="543">
        <f t="shared" ref="I204:U204" si="441">I205+I206</f>
        <v>22900</v>
      </c>
      <c r="J204" s="543">
        <f t="shared" si="441"/>
        <v>20343</v>
      </c>
      <c r="K204" s="543">
        <f t="shared" si="441"/>
        <v>20343</v>
      </c>
      <c r="L204" s="543">
        <f t="shared" si="441"/>
        <v>20000</v>
      </c>
      <c r="M204" s="543">
        <f t="shared" si="441"/>
        <v>16363</v>
      </c>
      <c r="N204" s="543">
        <f t="shared" si="441"/>
        <v>16363</v>
      </c>
      <c r="O204" s="543">
        <f t="shared" si="441"/>
        <v>16300</v>
      </c>
      <c r="P204" s="543">
        <f t="shared" si="441"/>
        <v>20500</v>
      </c>
      <c r="Q204" s="543">
        <f t="shared" si="441"/>
        <v>20500</v>
      </c>
      <c r="R204" s="543">
        <f t="shared" si="441"/>
        <v>20500</v>
      </c>
      <c r="S204" s="543">
        <f t="shared" si="441"/>
        <v>18500</v>
      </c>
      <c r="T204" s="543">
        <f t="shared" si="441"/>
        <v>18500</v>
      </c>
      <c r="U204" s="543">
        <f t="shared" si="441"/>
        <v>18500</v>
      </c>
      <c r="V204" s="561">
        <f>U204/S204*100</f>
        <v>100</v>
      </c>
    </row>
    <row r="205" spans="1:22" x14ac:dyDescent="0.25">
      <c r="A205" s="616"/>
      <c r="B205" s="505" t="s">
        <v>13</v>
      </c>
      <c r="C205" s="528">
        <f>G205+J205+M205+P205+S205</f>
        <v>98706</v>
      </c>
      <c r="D205" s="528">
        <f>H205+K205+N205+Q205+T205</f>
        <v>98706</v>
      </c>
      <c r="E205" s="528">
        <f>I205+L205+O205+R205+U205</f>
        <v>98200</v>
      </c>
      <c r="F205" s="562">
        <f>E205/C205*100</f>
        <v>99.487366522805104</v>
      </c>
      <c r="G205" s="528">
        <f>G201+G199</f>
        <v>23000</v>
      </c>
      <c r="H205" s="528">
        <f>H201+H199</f>
        <v>23000</v>
      </c>
      <c r="I205" s="528">
        <f t="shared" ref="I205:U205" si="442">I201+I199</f>
        <v>22900</v>
      </c>
      <c r="J205" s="528">
        <f t="shared" si="442"/>
        <v>20343</v>
      </c>
      <c r="K205" s="528">
        <f t="shared" si="442"/>
        <v>20343</v>
      </c>
      <c r="L205" s="528">
        <f t="shared" si="442"/>
        <v>20000</v>
      </c>
      <c r="M205" s="528">
        <f t="shared" si="442"/>
        <v>16363</v>
      </c>
      <c r="N205" s="528">
        <f t="shared" si="442"/>
        <v>16363</v>
      </c>
      <c r="O205" s="528">
        <f t="shared" si="442"/>
        <v>16300</v>
      </c>
      <c r="P205" s="528">
        <f t="shared" si="442"/>
        <v>20500</v>
      </c>
      <c r="Q205" s="528">
        <f t="shared" si="442"/>
        <v>20500</v>
      </c>
      <c r="R205" s="528">
        <f t="shared" si="442"/>
        <v>20500</v>
      </c>
      <c r="S205" s="528">
        <f t="shared" si="442"/>
        <v>18500</v>
      </c>
      <c r="T205" s="528">
        <f t="shared" si="442"/>
        <v>18500</v>
      </c>
      <c r="U205" s="528">
        <f t="shared" si="442"/>
        <v>18500</v>
      </c>
      <c r="V205" s="562">
        <f>U205/S205*100</f>
        <v>100</v>
      </c>
    </row>
    <row r="206" spans="1:22" ht="30" x14ac:dyDescent="0.25">
      <c r="A206" s="616"/>
      <c r="B206" s="505" t="s">
        <v>19</v>
      </c>
      <c r="C206" s="528">
        <f t="shared" ref="C206:V206" si="443">C203</f>
        <v>0</v>
      </c>
      <c r="D206" s="528">
        <f t="shared" si="443"/>
        <v>0</v>
      </c>
      <c r="E206" s="528">
        <f t="shared" si="443"/>
        <v>0</v>
      </c>
      <c r="F206" s="562">
        <f t="shared" si="443"/>
        <v>0</v>
      </c>
      <c r="G206" s="528">
        <f t="shared" si="443"/>
        <v>0</v>
      </c>
      <c r="H206" s="528">
        <f>H203</f>
        <v>0</v>
      </c>
      <c r="I206" s="528">
        <f t="shared" si="443"/>
        <v>0</v>
      </c>
      <c r="J206" s="528">
        <f t="shared" si="443"/>
        <v>0</v>
      </c>
      <c r="K206" s="528">
        <f t="shared" si="443"/>
        <v>0</v>
      </c>
      <c r="L206" s="528">
        <f t="shared" si="443"/>
        <v>0</v>
      </c>
      <c r="M206" s="528">
        <f t="shared" si="443"/>
        <v>0</v>
      </c>
      <c r="N206" s="528">
        <f t="shared" si="443"/>
        <v>0</v>
      </c>
      <c r="O206" s="528">
        <f t="shared" si="443"/>
        <v>0</v>
      </c>
      <c r="P206" s="528">
        <f t="shared" si="443"/>
        <v>0</v>
      </c>
      <c r="Q206" s="528">
        <f t="shared" si="443"/>
        <v>0</v>
      </c>
      <c r="R206" s="528">
        <f t="shared" si="443"/>
        <v>0</v>
      </c>
      <c r="S206" s="528">
        <f t="shared" si="443"/>
        <v>0</v>
      </c>
      <c r="T206" s="528">
        <f t="shared" si="443"/>
        <v>0</v>
      </c>
      <c r="U206" s="528">
        <f t="shared" si="443"/>
        <v>0</v>
      </c>
      <c r="V206" s="562">
        <f t="shared" si="443"/>
        <v>0</v>
      </c>
    </row>
    <row r="207" spans="1:22" x14ac:dyDescent="0.25">
      <c r="A207" s="672" t="s">
        <v>699</v>
      </c>
      <c r="B207" s="672"/>
      <c r="C207" s="672"/>
      <c r="D207" s="672"/>
      <c r="E207" s="672"/>
      <c r="F207" s="672"/>
      <c r="G207" s="672"/>
      <c r="H207" s="672"/>
      <c r="I207" s="672"/>
      <c r="J207" s="672"/>
      <c r="K207" s="672"/>
      <c r="L207" s="672"/>
      <c r="M207" s="672"/>
      <c r="N207" s="672"/>
      <c r="O207" s="672"/>
      <c r="P207" s="672"/>
      <c r="Q207" s="672"/>
      <c r="R207" s="672"/>
      <c r="S207" s="672"/>
      <c r="T207" s="672"/>
      <c r="U207" s="672"/>
      <c r="V207" s="672"/>
    </row>
    <row r="208" spans="1:22" ht="135" x14ac:dyDescent="0.25">
      <c r="A208" s="616">
        <v>43</v>
      </c>
      <c r="B208" s="434" t="s">
        <v>792</v>
      </c>
      <c r="C208" s="496">
        <f t="shared" ref="C208" si="444">G208+J208+M208+P208+S208</f>
        <v>1852302</v>
      </c>
      <c r="D208" s="496">
        <f t="shared" ref="D208" si="445">H208+K208+N208+Q208+T208</f>
        <v>1863487</v>
      </c>
      <c r="E208" s="496">
        <f t="shared" ref="E208" si="446">I208+L208+O208+R208+U208</f>
        <v>1856193.4100000001</v>
      </c>
      <c r="F208" s="561">
        <f t="shared" ref="F208" si="447">E208/C208*100</f>
        <v>100.21008507252058</v>
      </c>
      <c r="G208" s="509">
        <f>G209</f>
        <v>0</v>
      </c>
      <c r="H208" s="509">
        <f>H209</f>
        <v>0</v>
      </c>
      <c r="I208" s="509">
        <f t="shared" ref="I208:U208" si="448">I209</f>
        <v>0</v>
      </c>
      <c r="J208" s="509">
        <f t="shared" si="448"/>
        <v>655139</v>
      </c>
      <c r="K208" s="509">
        <f t="shared" si="448"/>
        <v>655092</v>
      </c>
      <c r="L208" s="509">
        <f t="shared" si="448"/>
        <v>650051.14</v>
      </c>
      <c r="M208" s="509">
        <f t="shared" si="448"/>
        <v>15200</v>
      </c>
      <c r="N208" s="509">
        <f t="shared" si="448"/>
        <v>15200</v>
      </c>
      <c r="O208" s="509">
        <f t="shared" si="448"/>
        <v>15147.46</v>
      </c>
      <c r="P208" s="509">
        <f t="shared" si="448"/>
        <v>40200</v>
      </c>
      <c r="Q208" s="509">
        <f t="shared" si="448"/>
        <v>39770</v>
      </c>
      <c r="R208" s="509">
        <f t="shared" si="448"/>
        <v>39690</v>
      </c>
      <c r="S208" s="509">
        <f t="shared" si="448"/>
        <v>1141763</v>
      </c>
      <c r="T208" s="509">
        <f t="shared" si="448"/>
        <v>1153425</v>
      </c>
      <c r="U208" s="509">
        <f t="shared" si="448"/>
        <v>1151304.81</v>
      </c>
      <c r="V208" s="561">
        <f>U208/S208*100</f>
        <v>100.83570846138824</v>
      </c>
    </row>
    <row r="209" spans="1:29" x14ac:dyDescent="0.25">
      <c r="A209" s="616"/>
      <c r="B209" s="505" t="s">
        <v>27</v>
      </c>
      <c r="C209" s="528">
        <f t="shared" ref="C209" si="449">G209+J209+M209+P209+S209</f>
        <v>1852302</v>
      </c>
      <c r="D209" s="528">
        <f t="shared" ref="D209" si="450">H209+K209+N209+Q209+T209</f>
        <v>1863487</v>
      </c>
      <c r="E209" s="528">
        <f t="shared" ref="E209" si="451">I209+L209+O209+R209+U209</f>
        <v>1856193.4100000001</v>
      </c>
      <c r="F209" s="562">
        <f t="shared" ref="F209:F212" si="452">E209/C209*100</f>
        <v>100.21008507252058</v>
      </c>
      <c r="G209" s="528">
        <f>G210+G211+G212</f>
        <v>0</v>
      </c>
      <c r="H209" s="528">
        <f>H210+H211+H212</f>
        <v>0</v>
      </c>
      <c r="I209" s="528">
        <f t="shared" ref="I209:U209" si="453">I210+I211+I212</f>
        <v>0</v>
      </c>
      <c r="J209" s="528">
        <f t="shared" si="453"/>
        <v>655139</v>
      </c>
      <c r="K209" s="528">
        <f t="shared" si="453"/>
        <v>655092</v>
      </c>
      <c r="L209" s="528">
        <f t="shared" si="453"/>
        <v>650051.14</v>
      </c>
      <c r="M209" s="528">
        <f t="shared" si="453"/>
        <v>15200</v>
      </c>
      <c r="N209" s="528">
        <f t="shared" si="453"/>
        <v>15200</v>
      </c>
      <c r="O209" s="528">
        <f t="shared" si="453"/>
        <v>15147.46</v>
      </c>
      <c r="P209" s="528">
        <f t="shared" si="453"/>
        <v>40200</v>
      </c>
      <c r="Q209" s="528">
        <f t="shared" si="453"/>
        <v>39770</v>
      </c>
      <c r="R209" s="528">
        <f t="shared" si="453"/>
        <v>39690</v>
      </c>
      <c r="S209" s="528">
        <f t="shared" si="453"/>
        <v>1141763</v>
      </c>
      <c r="T209" s="528">
        <f t="shared" si="453"/>
        <v>1153425</v>
      </c>
      <c r="U209" s="528">
        <f t="shared" si="453"/>
        <v>1151304.81</v>
      </c>
      <c r="V209" s="562">
        <f>U209/S209*100</f>
        <v>100.83570846138824</v>
      </c>
    </row>
    <row r="210" spans="1:29" x14ac:dyDescent="0.25">
      <c r="A210" s="616"/>
      <c r="B210" s="434" t="s">
        <v>29</v>
      </c>
      <c r="C210" s="528">
        <f t="shared" ref="C210:C212" si="454">G210+J210+M210+P210+S210</f>
        <v>5000</v>
      </c>
      <c r="D210" s="528">
        <f t="shared" ref="D210:D212" si="455">H210+K210+N210+Q210+T210</f>
        <v>5000</v>
      </c>
      <c r="E210" s="528">
        <f t="shared" ref="E210:E212" si="456">I210+L210+O210+R210+U210</f>
        <v>0</v>
      </c>
      <c r="F210" s="562">
        <f t="shared" si="452"/>
        <v>0</v>
      </c>
      <c r="G210" s="496">
        <v>0</v>
      </c>
      <c r="H210" s="496">
        <v>0</v>
      </c>
      <c r="I210" s="496">
        <v>0</v>
      </c>
      <c r="J210" s="496">
        <v>5000</v>
      </c>
      <c r="K210" s="496">
        <v>5000</v>
      </c>
      <c r="L210" s="496">
        <v>0</v>
      </c>
      <c r="M210" s="496">
        <v>0</v>
      </c>
      <c r="N210" s="496">
        <v>0</v>
      </c>
      <c r="O210" s="496">
        <v>0</v>
      </c>
      <c r="P210" s="496">
        <v>0</v>
      </c>
      <c r="Q210" s="496">
        <v>0</v>
      </c>
      <c r="R210" s="496">
        <v>0</v>
      </c>
      <c r="S210" s="496">
        <v>0</v>
      </c>
      <c r="T210" s="496">
        <v>0</v>
      </c>
      <c r="U210" s="496">
        <v>0</v>
      </c>
      <c r="V210" s="561">
        <v>0</v>
      </c>
    </row>
    <row r="211" spans="1:29" x14ac:dyDescent="0.25">
      <c r="A211" s="616"/>
      <c r="B211" s="434" t="s">
        <v>31</v>
      </c>
      <c r="C211" s="528">
        <f t="shared" si="454"/>
        <v>352448</v>
      </c>
      <c r="D211" s="528">
        <f t="shared" si="455"/>
        <v>352401</v>
      </c>
      <c r="E211" s="528">
        <f t="shared" si="456"/>
        <v>352400.55</v>
      </c>
      <c r="F211" s="562">
        <f t="shared" si="452"/>
        <v>99.986537021064095</v>
      </c>
      <c r="G211" s="496">
        <v>0</v>
      </c>
      <c r="H211" s="496">
        <v>0</v>
      </c>
      <c r="I211" s="496">
        <v>0</v>
      </c>
      <c r="J211" s="496">
        <v>352448</v>
      </c>
      <c r="K211" s="496">
        <v>352401</v>
      </c>
      <c r="L211" s="496">
        <v>352400.55</v>
      </c>
      <c r="M211" s="496">
        <v>0</v>
      </c>
      <c r="N211" s="496">
        <v>0</v>
      </c>
      <c r="O211" s="496">
        <v>0</v>
      </c>
      <c r="P211" s="496">
        <v>0</v>
      </c>
      <c r="Q211" s="496">
        <v>0</v>
      </c>
      <c r="R211" s="496">
        <v>0</v>
      </c>
      <c r="S211" s="496">
        <v>0</v>
      </c>
      <c r="T211" s="496">
        <v>0</v>
      </c>
      <c r="U211" s="496">
        <v>0</v>
      </c>
      <c r="V211" s="561">
        <v>0</v>
      </c>
    </row>
    <row r="212" spans="1:29" x14ac:dyDescent="0.25">
      <c r="A212" s="616"/>
      <c r="B212" s="434" t="s">
        <v>32</v>
      </c>
      <c r="C212" s="528">
        <f t="shared" si="454"/>
        <v>1494854</v>
      </c>
      <c r="D212" s="528">
        <f t="shared" si="455"/>
        <v>1506086</v>
      </c>
      <c r="E212" s="528">
        <f t="shared" si="456"/>
        <v>1503792.86</v>
      </c>
      <c r="F212" s="562">
        <f t="shared" si="452"/>
        <v>100.5979754544591</v>
      </c>
      <c r="G212" s="496">
        <v>0</v>
      </c>
      <c r="H212" s="496">
        <v>0</v>
      </c>
      <c r="I212" s="496">
        <v>0</v>
      </c>
      <c r="J212" s="496">
        <v>297691</v>
      </c>
      <c r="K212" s="496">
        <v>297691</v>
      </c>
      <c r="L212" s="496">
        <v>297650.59000000003</v>
      </c>
      <c r="M212" s="496">
        <v>15200</v>
      </c>
      <c r="N212" s="496">
        <v>15200</v>
      </c>
      <c r="O212" s="496">
        <v>15147.46</v>
      </c>
      <c r="P212" s="496">
        <v>40200</v>
      </c>
      <c r="Q212" s="496">
        <v>39770</v>
      </c>
      <c r="R212" s="496">
        <v>39690</v>
      </c>
      <c r="S212" s="496">
        <v>1141763</v>
      </c>
      <c r="T212" s="496">
        <v>1153425</v>
      </c>
      <c r="U212" s="496">
        <v>1151304.81</v>
      </c>
      <c r="V212" s="562">
        <f t="shared" ref="V212:V216" si="457">U212/S212*100</f>
        <v>100.83570846138824</v>
      </c>
    </row>
    <row r="213" spans="1:29" ht="60" x14ac:dyDescent="0.25">
      <c r="A213" s="616">
        <v>44</v>
      </c>
      <c r="B213" s="434" t="s">
        <v>456</v>
      </c>
      <c r="C213" s="509">
        <f>C214</f>
        <v>1350000</v>
      </c>
      <c r="D213" s="509">
        <f t="shared" ref="D213:E213" si="458">D214</f>
        <v>1337616.9700000002</v>
      </c>
      <c r="E213" s="509">
        <f t="shared" si="458"/>
        <v>1337608.31</v>
      </c>
      <c r="F213" s="561">
        <v>99.1</v>
      </c>
      <c r="G213" s="509">
        <f>G214</f>
        <v>500000</v>
      </c>
      <c r="H213" s="509">
        <f>H214</f>
        <v>489561.09</v>
      </c>
      <c r="I213" s="509">
        <f t="shared" ref="I213:U213" si="459">I214</f>
        <v>489561.09</v>
      </c>
      <c r="J213" s="509">
        <f t="shared" si="459"/>
        <v>0</v>
      </c>
      <c r="K213" s="509">
        <f t="shared" si="459"/>
        <v>0</v>
      </c>
      <c r="L213" s="509">
        <f t="shared" si="459"/>
        <v>0</v>
      </c>
      <c r="M213" s="509">
        <f t="shared" si="459"/>
        <v>250000</v>
      </c>
      <c r="N213" s="509">
        <f t="shared" si="459"/>
        <v>250000</v>
      </c>
      <c r="O213" s="509">
        <f t="shared" si="459"/>
        <v>249992.08</v>
      </c>
      <c r="P213" s="509">
        <f t="shared" si="459"/>
        <v>0</v>
      </c>
      <c r="Q213" s="509">
        <f t="shared" si="459"/>
        <v>0</v>
      </c>
      <c r="R213" s="509">
        <f t="shared" si="459"/>
        <v>0</v>
      </c>
      <c r="S213" s="509">
        <f t="shared" si="459"/>
        <v>600000</v>
      </c>
      <c r="T213" s="509">
        <f t="shared" si="459"/>
        <v>598055.88</v>
      </c>
      <c r="U213" s="509">
        <f t="shared" si="459"/>
        <v>598055.14</v>
      </c>
      <c r="V213" s="562">
        <f t="shared" si="457"/>
        <v>99.675856666666675</v>
      </c>
    </row>
    <row r="214" spans="1:29" x14ac:dyDescent="0.25">
      <c r="A214" s="616"/>
      <c r="B214" s="505" t="s">
        <v>22</v>
      </c>
      <c r="C214" s="528">
        <f t="shared" ref="C214:C215" si="460">G214+J214+M214+P214+S214</f>
        <v>1350000</v>
      </c>
      <c r="D214" s="528">
        <f t="shared" ref="D214:D215" si="461">H214+K214+N214+Q214+T214</f>
        <v>1337616.9700000002</v>
      </c>
      <c r="E214" s="528">
        <f t="shared" ref="E214:E215" si="462">I214+L214+O214+R214+U214</f>
        <v>1337608.31</v>
      </c>
      <c r="F214" s="562">
        <v>99.1</v>
      </c>
      <c r="G214" s="528">
        <v>500000</v>
      </c>
      <c r="H214" s="528">
        <v>489561.09</v>
      </c>
      <c r="I214" s="528">
        <v>489561.09</v>
      </c>
      <c r="J214" s="528">
        <v>0</v>
      </c>
      <c r="K214" s="528">
        <v>0</v>
      </c>
      <c r="L214" s="528">
        <v>0</v>
      </c>
      <c r="M214" s="528">
        <v>250000</v>
      </c>
      <c r="N214" s="528">
        <v>250000</v>
      </c>
      <c r="O214" s="528">
        <v>249992.08</v>
      </c>
      <c r="P214" s="528">
        <v>0</v>
      </c>
      <c r="Q214" s="528">
        <v>0</v>
      </c>
      <c r="R214" s="528">
        <v>0</v>
      </c>
      <c r="S214" s="528">
        <v>600000</v>
      </c>
      <c r="T214" s="528">
        <v>598055.88</v>
      </c>
      <c r="U214" s="528">
        <v>598055.14</v>
      </c>
      <c r="V214" s="562">
        <f t="shared" si="457"/>
        <v>99.675856666666675</v>
      </c>
    </row>
    <row r="215" spans="1:29" ht="28.5" x14ac:dyDescent="0.25">
      <c r="A215" s="616"/>
      <c r="B215" s="506" t="s">
        <v>54</v>
      </c>
      <c r="C215" s="543">
        <f t="shared" si="460"/>
        <v>3202302</v>
      </c>
      <c r="D215" s="543">
        <f t="shared" si="461"/>
        <v>3201103.9699999997</v>
      </c>
      <c r="E215" s="543">
        <f t="shared" si="462"/>
        <v>3193801.72</v>
      </c>
      <c r="F215" s="563">
        <f t="shared" ref="F215:F216" si="463">E215/C215*100</f>
        <v>99.734557202912171</v>
      </c>
      <c r="G215" s="508">
        <f>G216</f>
        <v>500000</v>
      </c>
      <c r="H215" s="508">
        <f>H216</f>
        <v>489561.09</v>
      </c>
      <c r="I215" s="508">
        <f t="shared" ref="I215:U215" si="464">I216</f>
        <v>489561.09</v>
      </c>
      <c r="J215" s="508">
        <f t="shared" si="464"/>
        <v>655139</v>
      </c>
      <c r="K215" s="508">
        <f t="shared" si="464"/>
        <v>655092</v>
      </c>
      <c r="L215" s="508">
        <f t="shared" si="464"/>
        <v>650051.14</v>
      </c>
      <c r="M215" s="508">
        <f t="shared" si="464"/>
        <v>265200</v>
      </c>
      <c r="N215" s="508">
        <f t="shared" si="464"/>
        <v>265200</v>
      </c>
      <c r="O215" s="508">
        <f t="shared" si="464"/>
        <v>265139.53999999998</v>
      </c>
      <c r="P215" s="508">
        <f t="shared" si="464"/>
        <v>40200</v>
      </c>
      <c r="Q215" s="508">
        <f t="shared" si="464"/>
        <v>39770</v>
      </c>
      <c r="R215" s="508">
        <f t="shared" si="464"/>
        <v>39690</v>
      </c>
      <c r="S215" s="508">
        <f t="shared" si="464"/>
        <v>1741763</v>
      </c>
      <c r="T215" s="508">
        <f t="shared" si="464"/>
        <v>1751480.88</v>
      </c>
      <c r="U215" s="508">
        <f t="shared" si="464"/>
        <v>1749359.9500000002</v>
      </c>
      <c r="V215" s="562">
        <f t="shared" si="457"/>
        <v>100.43616439205564</v>
      </c>
    </row>
    <row r="216" spans="1:29" x14ac:dyDescent="0.25">
      <c r="A216" s="616"/>
      <c r="B216" s="505" t="s">
        <v>22</v>
      </c>
      <c r="C216" s="528">
        <f t="shared" ref="C216" si="465">G216+J216+M216+P216+S216</f>
        <v>3202302</v>
      </c>
      <c r="D216" s="528">
        <f t="shared" ref="D216" si="466">H216+K216+N216+Q216+T216</f>
        <v>3201103.9699999997</v>
      </c>
      <c r="E216" s="528">
        <f t="shared" ref="E216" si="467">I216+L216+O216+R216+U216</f>
        <v>3193801.72</v>
      </c>
      <c r="F216" s="562">
        <f t="shared" si="463"/>
        <v>99.734557202912171</v>
      </c>
      <c r="G216" s="548">
        <f>G209+G214</f>
        <v>500000</v>
      </c>
      <c r="H216" s="548">
        <f t="shared" ref="H216:U216" si="468">H209+H214</f>
        <v>489561.09</v>
      </c>
      <c r="I216" s="548">
        <f t="shared" si="468"/>
        <v>489561.09</v>
      </c>
      <c r="J216" s="548">
        <f t="shared" si="468"/>
        <v>655139</v>
      </c>
      <c r="K216" s="548">
        <f t="shared" si="468"/>
        <v>655092</v>
      </c>
      <c r="L216" s="548">
        <f t="shared" si="468"/>
        <v>650051.14</v>
      </c>
      <c r="M216" s="548">
        <f t="shared" si="468"/>
        <v>265200</v>
      </c>
      <c r="N216" s="548">
        <f t="shared" si="468"/>
        <v>265200</v>
      </c>
      <c r="O216" s="548">
        <f t="shared" si="468"/>
        <v>265139.53999999998</v>
      </c>
      <c r="P216" s="548">
        <f t="shared" si="468"/>
        <v>40200</v>
      </c>
      <c r="Q216" s="548">
        <f t="shared" si="468"/>
        <v>39770</v>
      </c>
      <c r="R216" s="548">
        <f t="shared" si="468"/>
        <v>39690</v>
      </c>
      <c r="S216" s="548">
        <f t="shared" si="468"/>
        <v>1741763</v>
      </c>
      <c r="T216" s="548">
        <f t="shared" si="468"/>
        <v>1751480.88</v>
      </c>
      <c r="U216" s="548">
        <f t="shared" si="468"/>
        <v>1749359.9500000002</v>
      </c>
      <c r="V216" s="562">
        <f t="shared" si="457"/>
        <v>100.43616439205564</v>
      </c>
    </row>
    <row r="217" spans="1:29" x14ac:dyDescent="0.25">
      <c r="A217" s="672" t="s">
        <v>700</v>
      </c>
      <c r="B217" s="672"/>
      <c r="C217" s="672"/>
      <c r="D217" s="672"/>
      <c r="E217" s="672"/>
      <c r="F217" s="672"/>
      <c r="G217" s="672"/>
      <c r="H217" s="672"/>
      <c r="I217" s="672"/>
      <c r="J217" s="672"/>
      <c r="K217" s="672"/>
      <c r="L217" s="672"/>
      <c r="M217" s="672"/>
      <c r="N217" s="672"/>
      <c r="O217" s="672"/>
      <c r="P217" s="672"/>
      <c r="Q217" s="672"/>
      <c r="R217" s="672"/>
      <c r="S217" s="672"/>
      <c r="T217" s="672"/>
      <c r="U217" s="672"/>
      <c r="V217" s="672"/>
    </row>
    <row r="218" spans="1:29" ht="95.25" customHeight="1" x14ac:dyDescent="0.25">
      <c r="A218" s="616">
        <v>45</v>
      </c>
      <c r="B218" s="434" t="s">
        <v>713</v>
      </c>
      <c r="C218" s="561">
        <v>0</v>
      </c>
      <c r="D218" s="561">
        <v>0</v>
      </c>
      <c r="E218" s="561">
        <v>0</v>
      </c>
      <c r="F218" s="561">
        <v>0</v>
      </c>
      <c r="G218" s="561">
        <v>0</v>
      </c>
      <c r="H218" s="561">
        <v>0</v>
      </c>
      <c r="I218" s="561">
        <v>0</v>
      </c>
      <c r="J218" s="561">
        <v>0</v>
      </c>
      <c r="K218" s="561">
        <v>0</v>
      </c>
      <c r="L218" s="561">
        <v>0</v>
      </c>
      <c r="M218" s="561">
        <v>0</v>
      </c>
      <c r="N218" s="561">
        <v>0</v>
      </c>
      <c r="O218" s="561">
        <v>0</v>
      </c>
      <c r="P218" s="561">
        <v>0</v>
      </c>
      <c r="Q218" s="561">
        <v>0</v>
      </c>
      <c r="R218" s="561">
        <v>0</v>
      </c>
      <c r="S218" s="561">
        <v>0</v>
      </c>
      <c r="T218" s="561">
        <v>0</v>
      </c>
      <c r="U218" s="561">
        <v>0</v>
      </c>
      <c r="V218" s="561">
        <v>0</v>
      </c>
    </row>
    <row r="219" spans="1:29" ht="30" x14ac:dyDescent="0.25">
      <c r="A219" s="616"/>
      <c r="B219" s="505" t="s">
        <v>19</v>
      </c>
      <c r="C219" s="528">
        <v>0</v>
      </c>
      <c r="D219" s="528">
        <v>0</v>
      </c>
      <c r="E219" s="528">
        <v>0</v>
      </c>
      <c r="F219" s="562">
        <v>0</v>
      </c>
      <c r="G219" s="528">
        <v>0</v>
      </c>
      <c r="H219" s="528">
        <v>0</v>
      </c>
      <c r="I219" s="528">
        <v>0</v>
      </c>
      <c r="J219" s="528">
        <v>0</v>
      </c>
      <c r="K219" s="528">
        <v>0</v>
      </c>
      <c r="L219" s="528">
        <v>0</v>
      </c>
      <c r="M219" s="528">
        <v>0</v>
      </c>
      <c r="N219" s="528">
        <v>0</v>
      </c>
      <c r="O219" s="528">
        <v>0</v>
      </c>
      <c r="P219" s="528">
        <v>0</v>
      </c>
      <c r="Q219" s="528">
        <v>0</v>
      </c>
      <c r="R219" s="528">
        <v>0</v>
      </c>
      <c r="S219" s="528">
        <v>0</v>
      </c>
      <c r="T219" s="528">
        <v>0</v>
      </c>
      <c r="U219" s="528">
        <v>0</v>
      </c>
      <c r="V219" s="562">
        <v>0</v>
      </c>
    </row>
    <row r="220" spans="1:29" ht="75" x14ac:dyDescent="0.25">
      <c r="A220" s="616">
        <v>46</v>
      </c>
      <c r="B220" s="434" t="s">
        <v>793</v>
      </c>
      <c r="C220" s="528">
        <f t="shared" ref="C220" si="469">G220+J220+M220+P220+S220</f>
        <v>0</v>
      </c>
      <c r="D220" s="528">
        <f t="shared" ref="D220" si="470">H220+K220+N220+Q220+T220</f>
        <v>1606739.16</v>
      </c>
      <c r="E220" s="528">
        <f t="shared" ref="E220" si="471">I220+L220+O220+R220+U220</f>
        <v>1606739.16</v>
      </c>
      <c r="F220" s="562"/>
      <c r="G220" s="507">
        <f>G222</f>
        <v>0</v>
      </c>
      <c r="H220" s="507">
        <f t="shared" ref="H220:U220" si="472">H222</f>
        <v>0</v>
      </c>
      <c r="I220" s="507">
        <f t="shared" si="472"/>
        <v>0</v>
      </c>
      <c r="J220" s="507">
        <f t="shared" si="472"/>
        <v>0</v>
      </c>
      <c r="K220" s="507">
        <f t="shared" si="472"/>
        <v>0</v>
      </c>
      <c r="L220" s="507">
        <f t="shared" si="472"/>
        <v>0</v>
      </c>
      <c r="M220" s="507">
        <f t="shared" si="472"/>
        <v>0</v>
      </c>
      <c r="N220" s="507">
        <f t="shared" si="472"/>
        <v>0</v>
      </c>
      <c r="O220" s="507">
        <f t="shared" si="472"/>
        <v>0</v>
      </c>
      <c r="P220" s="507">
        <f t="shared" si="472"/>
        <v>0</v>
      </c>
      <c r="Q220" s="507">
        <f t="shared" si="472"/>
        <v>86440</v>
      </c>
      <c r="R220" s="507">
        <f t="shared" si="472"/>
        <v>86440</v>
      </c>
      <c r="S220" s="507">
        <f t="shared" si="472"/>
        <v>0</v>
      </c>
      <c r="T220" s="507">
        <f t="shared" si="472"/>
        <v>1520299.16</v>
      </c>
      <c r="U220" s="507">
        <f t="shared" si="472"/>
        <v>1520299.16</v>
      </c>
      <c r="V220" s="561"/>
    </row>
    <row r="221" spans="1:29" s="592" customFormat="1" x14ac:dyDescent="0.25">
      <c r="A221" s="528"/>
      <c r="B221" s="558" t="s">
        <v>22</v>
      </c>
      <c r="C221" s="558"/>
      <c r="D221" s="558"/>
      <c r="E221" s="558"/>
      <c r="F221" s="562"/>
      <c r="G221" s="528">
        <v>0</v>
      </c>
      <c r="H221" s="528">
        <v>0</v>
      </c>
      <c r="I221" s="528">
        <v>0</v>
      </c>
      <c r="J221" s="528">
        <v>0</v>
      </c>
      <c r="K221" s="528">
        <v>0</v>
      </c>
      <c r="L221" s="528">
        <v>0</v>
      </c>
      <c r="M221" s="528">
        <v>0</v>
      </c>
      <c r="N221" s="528">
        <v>0</v>
      </c>
      <c r="O221" s="528">
        <v>0</v>
      </c>
      <c r="P221" s="528">
        <v>0</v>
      </c>
      <c r="Q221" s="528">
        <v>0</v>
      </c>
      <c r="R221" s="528">
        <v>0</v>
      </c>
      <c r="S221" s="528">
        <v>0</v>
      </c>
      <c r="T221" s="528">
        <v>0</v>
      </c>
      <c r="U221" s="528">
        <v>0</v>
      </c>
      <c r="V221" s="562"/>
      <c r="W221" s="591"/>
      <c r="X221" s="591"/>
      <c r="Y221" s="591"/>
      <c r="Z221" s="591"/>
      <c r="AA221" s="591"/>
      <c r="AB221" s="591"/>
      <c r="AC221" s="591"/>
    </row>
    <row r="222" spans="1:29" ht="30" x14ac:dyDescent="0.25">
      <c r="A222" s="616"/>
      <c r="B222" s="505" t="s">
        <v>19</v>
      </c>
      <c r="C222" s="528">
        <f t="shared" ref="C222" si="473">G222+J222+M222+P222+S222</f>
        <v>0</v>
      </c>
      <c r="D222" s="528">
        <f t="shared" ref="D222" si="474">H222+K222+N222+Q222+T222</f>
        <v>1606739.16</v>
      </c>
      <c r="E222" s="528">
        <f t="shared" ref="E222" si="475">I222+L222+O222+R222+U222</f>
        <v>1606739.16</v>
      </c>
      <c r="F222" s="562"/>
      <c r="G222" s="528">
        <v>0</v>
      </c>
      <c r="H222" s="528">
        <v>0</v>
      </c>
      <c r="I222" s="528">
        <v>0</v>
      </c>
      <c r="J222" s="528">
        <v>0</v>
      </c>
      <c r="K222" s="528">
        <v>0</v>
      </c>
      <c r="L222" s="528">
        <v>0</v>
      </c>
      <c r="M222" s="528">
        <v>0</v>
      </c>
      <c r="N222" s="528">
        <v>0</v>
      </c>
      <c r="O222" s="528">
        <v>0</v>
      </c>
      <c r="P222" s="528">
        <v>0</v>
      </c>
      <c r="Q222" s="528">
        <v>86440</v>
      </c>
      <c r="R222" s="528">
        <v>86440</v>
      </c>
      <c r="S222" s="528">
        <v>0</v>
      </c>
      <c r="T222" s="528">
        <v>1520299.16</v>
      </c>
      <c r="U222" s="528">
        <v>1520299.16</v>
      </c>
      <c r="V222" s="562"/>
    </row>
    <row r="223" spans="1:29" ht="28.5" x14ac:dyDescent="0.25">
      <c r="A223" s="616"/>
      <c r="B223" s="506" t="s">
        <v>54</v>
      </c>
      <c r="C223" s="508">
        <f t="shared" ref="C223" si="476">C224+C225</f>
        <v>0</v>
      </c>
      <c r="D223" s="508">
        <f t="shared" ref="D223" si="477">D224+D225</f>
        <v>1606739.16</v>
      </c>
      <c r="E223" s="508">
        <f t="shared" ref="E223" si="478">E224+E225</f>
        <v>1606739.16</v>
      </c>
      <c r="F223" s="561"/>
      <c r="G223" s="508">
        <f>G224+G225</f>
        <v>0</v>
      </c>
      <c r="H223" s="508">
        <f t="shared" ref="H223:U223" si="479">H224+H225</f>
        <v>0</v>
      </c>
      <c r="I223" s="508">
        <f t="shared" si="479"/>
        <v>0</v>
      </c>
      <c r="J223" s="508">
        <f t="shared" si="479"/>
        <v>0</v>
      </c>
      <c r="K223" s="508">
        <f t="shared" si="479"/>
        <v>0</v>
      </c>
      <c r="L223" s="508">
        <f t="shared" si="479"/>
        <v>0</v>
      </c>
      <c r="M223" s="508">
        <f t="shared" si="479"/>
        <v>0</v>
      </c>
      <c r="N223" s="508">
        <f t="shared" si="479"/>
        <v>0</v>
      </c>
      <c r="O223" s="508">
        <f t="shared" si="479"/>
        <v>0</v>
      </c>
      <c r="P223" s="508">
        <f t="shared" si="479"/>
        <v>0</v>
      </c>
      <c r="Q223" s="508">
        <f t="shared" si="479"/>
        <v>86440</v>
      </c>
      <c r="R223" s="508">
        <f t="shared" si="479"/>
        <v>86440</v>
      </c>
      <c r="S223" s="508">
        <f t="shared" si="479"/>
        <v>0</v>
      </c>
      <c r="T223" s="508">
        <f t="shared" si="479"/>
        <v>1520299.16</v>
      </c>
      <c r="U223" s="508">
        <f t="shared" si="479"/>
        <v>1520299.16</v>
      </c>
      <c r="V223" s="563"/>
    </row>
    <row r="224" spans="1:29" x14ac:dyDescent="0.25">
      <c r="A224" s="616"/>
      <c r="B224" s="505" t="s">
        <v>22</v>
      </c>
      <c r="C224" s="505"/>
      <c r="D224" s="505"/>
      <c r="E224" s="505"/>
      <c r="F224" s="561"/>
      <c r="G224" s="616"/>
      <c r="H224" s="498"/>
      <c r="I224" s="498"/>
      <c r="J224" s="498"/>
      <c r="K224" s="498"/>
      <c r="L224" s="498"/>
      <c r="M224" s="498"/>
      <c r="N224" s="498"/>
      <c r="O224" s="498"/>
      <c r="P224" s="498"/>
      <c r="Q224" s="498"/>
      <c r="R224" s="498"/>
      <c r="S224" s="498"/>
      <c r="T224" s="498"/>
      <c r="U224" s="498"/>
      <c r="V224" s="561"/>
    </row>
    <row r="225" spans="1:22" ht="30" x14ac:dyDescent="0.25">
      <c r="A225" s="616"/>
      <c r="B225" s="505" t="s">
        <v>19</v>
      </c>
      <c r="C225" s="528">
        <f t="shared" ref="C225" si="480">G225+J225+M225+P225+S225</f>
        <v>0</v>
      </c>
      <c r="D225" s="528">
        <f t="shared" ref="D225" si="481">H225+K225+N225+Q225+T225</f>
        <v>1606739.16</v>
      </c>
      <c r="E225" s="528">
        <f t="shared" ref="E225" si="482">I225+L225+O225+R225+U225</f>
        <v>1606739.16</v>
      </c>
      <c r="F225" s="561"/>
      <c r="G225" s="548">
        <f>G222</f>
        <v>0</v>
      </c>
      <c r="H225" s="548">
        <f t="shared" ref="H225:U225" si="483">H222</f>
        <v>0</v>
      </c>
      <c r="I225" s="548">
        <f t="shared" si="483"/>
        <v>0</v>
      </c>
      <c r="J225" s="548">
        <f t="shared" si="483"/>
        <v>0</v>
      </c>
      <c r="K225" s="548">
        <f t="shared" si="483"/>
        <v>0</v>
      </c>
      <c r="L225" s="548">
        <f t="shared" si="483"/>
        <v>0</v>
      </c>
      <c r="M225" s="548">
        <f t="shared" si="483"/>
        <v>0</v>
      </c>
      <c r="N225" s="548">
        <f t="shared" si="483"/>
        <v>0</v>
      </c>
      <c r="O225" s="548">
        <f t="shared" si="483"/>
        <v>0</v>
      </c>
      <c r="P225" s="548">
        <f t="shared" si="483"/>
        <v>0</v>
      </c>
      <c r="Q225" s="548">
        <f t="shared" si="483"/>
        <v>86440</v>
      </c>
      <c r="R225" s="548">
        <f t="shared" si="483"/>
        <v>86440</v>
      </c>
      <c r="S225" s="548">
        <f t="shared" si="483"/>
        <v>0</v>
      </c>
      <c r="T225" s="548">
        <f t="shared" si="483"/>
        <v>1520299.16</v>
      </c>
      <c r="U225" s="548">
        <f t="shared" si="483"/>
        <v>1520299.16</v>
      </c>
      <c r="V225" s="562"/>
    </row>
    <row r="226" spans="1:22" x14ac:dyDescent="0.25">
      <c r="A226" s="672" t="s">
        <v>701</v>
      </c>
      <c r="B226" s="672"/>
      <c r="C226" s="672"/>
      <c r="D226" s="672"/>
      <c r="E226" s="672"/>
      <c r="F226" s="672"/>
      <c r="G226" s="672"/>
      <c r="H226" s="672"/>
      <c r="I226" s="672"/>
      <c r="J226" s="672"/>
      <c r="K226" s="672"/>
      <c r="L226" s="672"/>
      <c r="M226" s="672"/>
      <c r="N226" s="672"/>
      <c r="O226" s="672"/>
      <c r="P226" s="672"/>
      <c r="Q226" s="672"/>
      <c r="R226" s="672"/>
      <c r="S226" s="672"/>
      <c r="T226" s="672"/>
      <c r="U226" s="672"/>
      <c r="V226" s="672"/>
    </row>
    <row r="227" spans="1:22" ht="120" x14ac:dyDescent="0.25">
      <c r="A227" s="616">
        <v>47</v>
      </c>
      <c r="B227" s="434" t="s">
        <v>459</v>
      </c>
      <c r="C227" s="509">
        <f t="shared" ref="C227:E227" si="484">C228</f>
        <v>148304.79999999999</v>
      </c>
      <c r="D227" s="509">
        <f t="shared" si="484"/>
        <v>148304.79999999999</v>
      </c>
      <c r="E227" s="509">
        <f t="shared" si="484"/>
        <v>148301</v>
      </c>
      <c r="F227" s="589">
        <f>F228</f>
        <v>99.1</v>
      </c>
      <c r="G227" s="509">
        <f>G228</f>
        <v>23003.8</v>
      </c>
      <c r="H227" s="509">
        <f>H228</f>
        <v>23003.8</v>
      </c>
      <c r="I227" s="509">
        <f t="shared" ref="I227:U227" si="485">I228</f>
        <v>23000</v>
      </c>
      <c r="J227" s="509">
        <f t="shared" si="485"/>
        <v>25200</v>
      </c>
      <c r="K227" s="509">
        <f t="shared" si="485"/>
        <v>25200</v>
      </c>
      <c r="L227" s="509">
        <f t="shared" si="485"/>
        <v>25200</v>
      </c>
      <c r="M227" s="509">
        <f t="shared" si="485"/>
        <v>28871</v>
      </c>
      <c r="N227" s="509">
        <f t="shared" si="485"/>
        <v>28871</v>
      </c>
      <c r="O227" s="509">
        <f t="shared" si="485"/>
        <v>28871</v>
      </c>
      <c r="P227" s="509">
        <f t="shared" si="485"/>
        <v>31734</v>
      </c>
      <c r="Q227" s="509">
        <f t="shared" si="485"/>
        <v>31734</v>
      </c>
      <c r="R227" s="509">
        <f t="shared" si="485"/>
        <v>31734</v>
      </c>
      <c r="S227" s="509">
        <f t="shared" si="485"/>
        <v>39496</v>
      </c>
      <c r="T227" s="509">
        <f t="shared" si="485"/>
        <v>39496</v>
      </c>
      <c r="U227" s="509">
        <f t="shared" si="485"/>
        <v>39496</v>
      </c>
      <c r="V227" s="561">
        <f>U227/S227*100</f>
        <v>100</v>
      </c>
    </row>
    <row r="228" spans="1:22" x14ac:dyDescent="0.25">
      <c r="A228" s="616"/>
      <c r="B228" s="505" t="s">
        <v>13</v>
      </c>
      <c r="C228" s="528">
        <f t="shared" ref="C228" si="486">G228+J228+M228+P228+S228</f>
        <v>148304.79999999999</v>
      </c>
      <c r="D228" s="528">
        <f t="shared" ref="D228" si="487">H228+K228+N228+Q228+T228</f>
        <v>148304.79999999999</v>
      </c>
      <c r="E228" s="528">
        <f t="shared" ref="E228" si="488">I228+L228+O228+R228+U228</f>
        <v>148301</v>
      </c>
      <c r="F228" s="562">
        <v>99.1</v>
      </c>
      <c r="G228" s="548">
        <v>23003.8</v>
      </c>
      <c r="H228" s="548">
        <v>23003.8</v>
      </c>
      <c r="I228" s="548">
        <v>23000</v>
      </c>
      <c r="J228" s="548">
        <v>25200</v>
      </c>
      <c r="K228" s="548">
        <v>25200</v>
      </c>
      <c r="L228" s="548">
        <v>25200</v>
      </c>
      <c r="M228" s="548">
        <v>28871</v>
      </c>
      <c r="N228" s="548">
        <v>28871</v>
      </c>
      <c r="O228" s="548">
        <v>28871</v>
      </c>
      <c r="P228" s="548">
        <v>31734</v>
      </c>
      <c r="Q228" s="548">
        <v>31734</v>
      </c>
      <c r="R228" s="548">
        <v>31734</v>
      </c>
      <c r="S228" s="548">
        <v>39496</v>
      </c>
      <c r="T228" s="548">
        <v>39496</v>
      </c>
      <c r="U228" s="548">
        <v>39496</v>
      </c>
      <c r="V228" s="562">
        <f>U228/S228*100</f>
        <v>100</v>
      </c>
    </row>
    <row r="229" spans="1:22" ht="28.5" x14ac:dyDescent="0.25">
      <c r="A229" s="616"/>
      <c r="B229" s="506" t="s">
        <v>54</v>
      </c>
      <c r="C229" s="543">
        <f t="shared" ref="C229:E229" si="489">C230</f>
        <v>148304.79999999999</v>
      </c>
      <c r="D229" s="543">
        <f t="shared" si="489"/>
        <v>148304.79999999999</v>
      </c>
      <c r="E229" s="543">
        <f t="shared" si="489"/>
        <v>148301</v>
      </c>
      <c r="F229" s="563">
        <f>F230</f>
        <v>99.997437709366125</v>
      </c>
      <c r="G229" s="543">
        <f>G230</f>
        <v>23003.8</v>
      </c>
      <c r="H229" s="543">
        <f>H230</f>
        <v>23003.8</v>
      </c>
      <c r="I229" s="543">
        <f t="shared" ref="I229:U229" si="490">I230</f>
        <v>23000</v>
      </c>
      <c r="J229" s="543">
        <f t="shared" si="490"/>
        <v>25200</v>
      </c>
      <c r="K229" s="543">
        <f t="shared" si="490"/>
        <v>25200</v>
      </c>
      <c r="L229" s="543">
        <f t="shared" si="490"/>
        <v>25200</v>
      </c>
      <c r="M229" s="543">
        <f t="shared" si="490"/>
        <v>28871</v>
      </c>
      <c r="N229" s="543">
        <f t="shared" si="490"/>
        <v>28871</v>
      </c>
      <c r="O229" s="543">
        <f t="shared" si="490"/>
        <v>28871</v>
      </c>
      <c r="P229" s="543">
        <f t="shared" si="490"/>
        <v>31734</v>
      </c>
      <c r="Q229" s="543">
        <f t="shared" si="490"/>
        <v>31734</v>
      </c>
      <c r="R229" s="543">
        <f t="shared" si="490"/>
        <v>31734</v>
      </c>
      <c r="S229" s="543">
        <f t="shared" si="490"/>
        <v>39496</v>
      </c>
      <c r="T229" s="543">
        <f t="shared" si="490"/>
        <v>39496</v>
      </c>
      <c r="U229" s="543">
        <f t="shared" si="490"/>
        <v>39496</v>
      </c>
      <c r="V229" s="563">
        <f>U229/S229*100</f>
        <v>100</v>
      </c>
    </row>
    <row r="230" spans="1:22" x14ac:dyDescent="0.25">
      <c r="A230" s="616"/>
      <c r="B230" s="505" t="s">
        <v>13</v>
      </c>
      <c r="C230" s="528">
        <f t="shared" ref="C230" si="491">G230+J230+M230+P230+S230</f>
        <v>148304.79999999999</v>
      </c>
      <c r="D230" s="528">
        <f t="shared" ref="D230" si="492">H230+K230+N230+Q230+T230</f>
        <v>148304.79999999999</v>
      </c>
      <c r="E230" s="528">
        <f t="shared" ref="E230" si="493">I230+L230+O230+R230+U230</f>
        <v>148301</v>
      </c>
      <c r="F230" s="562">
        <f t="shared" ref="F230" si="494">E230/C230*100</f>
        <v>99.997437709366125</v>
      </c>
      <c r="G230" s="528">
        <f>G228</f>
        <v>23003.8</v>
      </c>
      <c r="H230" s="528">
        <f t="shared" ref="H230:U230" si="495">H228</f>
        <v>23003.8</v>
      </c>
      <c r="I230" s="528">
        <f t="shared" si="495"/>
        <v>23000</v>
      </c>
      <c r="J230" s="528">
        <f t="shared" si="495"/>
        <v>25200</v>
      </c>
      <c r="K230" s="528">
        <f t="shared" si="495"/>
        <v>25200</v>
      </c>
      <c r="L230" s="528">
        <f t="shared" si="495"/>
        <v>25200</v>
      </c>
      <c r="M230" s="528">
        <f t="shared" si="495"/>
        <v>28871</v>
      </c>
      <c r="N230" s="528">
        <f t="shared" si="495"/>
        <v>28871</v>
      </c>
      <c r="O230" s="528">
        <f t="shared" si="495"/>
        <v>28871</v>
      </c>
      <c r="P230" s="528">
        <f t="shared" si="495"/>
        <v>31734</v>
      </c>
      <c r="Q230" s="528">
        <f t="shared" si="495"/>
        <v>31734</v>
      </c>
      <c r="R230" s="528">
        <f t="shared" si="495"/>
        <v>31734</v>
      </c>
      <c r="S230" s="528">
        <f t="shared" si="495"/>
        <v>39496</v>
      </c>
      <c r="T230" s="528">
        <f t="shared" si="495"/>
        <v>39496</v>
      </c>
      <c r="U230" s="528">
        <f t="shared" si="495"/>
        <v>39496</v>
      </c>
      <c r="V230" s="562">
        <f>U230/S230*100</f>
        <v>100</v>
      </c>
    </row>
    <row r="231" spans="1:22" x14ac:dyDescent="0.25">
      <c r="A231" s="672" t="s">
        <v>702</v>
      </c>
      <c r="B231" s="672"/>
      <c r="C231" s="672"/>
      <c r="D231" s="672"/>
      <c r="E231" s="672"/>
      <c r="F231" s="672"/>
      <c r="G231" s="672"/>
      <c r="H231" s="672"/>
      <c r="I231" s="672"/>
      <c r="J231" s="672"/>
      <c r="K231" s="672"/>
      <c r="L231" s="672"/>
      <c r="M231" s="672"/>
      <c r="N231" s="672"/>
      <c r="O231" s="672"/>
      <c r="P231" s="672"/>
      <c r="Q231" s="672"/>
      <c r="R231" s="672"/>
      <c r="S231" s="672"/>
      <c r="T231" s="672"/>
      <c r="U231" s="672"/>
      <c r="V231" s="672"/>
    </row>
    <row r="232" spans="1:22" ht="133.5" customHeight="1" x14ac:dyDescent="0.25">
      <c r="A232" s="616">
        <v>48</v>
      </c>
      <c r="B232" s="434" t="s">
        <v>682</v>
      </c>
      <c r="C232" s="496">
        <v>0</v>
      </c>
      <c r="D232" s="496">
        <v>0</v>
      </c>
      <c r="E232" s="496">
        <v>0</v>
      </c>
      <c r="F232" s="561">
        <v>0</v>
      </c>
      <c r="G232" s="496">
        <v>0</v>
      </c>
      <c r="H232" s="496">
        <v>0</v>
      </c>
      <c r="I232" s="496">
        <v>0</v>
      </c>
      <c r="J232" s="496">
        <v>0</v>
      </c>
      <c r="K232" s="496">
        <v>0</v>
      </c>
      <c r="L232" s="496">
        <v>0</v>
      </c>
      <c r="M232" s="496">
        <v>0</v>
      </c>
      <c r="N232" s="496">
        <v>0</v>
      </c>
      <c r="O232" s="496">
        <v>0</v>
      </c>
      <c r="P232" s="496">
        <v>0</v>
      </c>
      <c r="Q232" s="496">
        <v>0</v>
      </c>
      <c r="R232" s="496">
        <v>0</v>
      </c>
      <c r="S232" s="496">
        <v>0</v>
      </c>
      <c r="T232" s="496">
        <v>0</v>
      </c>
      <c r="U232" s="496">
        <v>0</v>
      </c>
      <c r="V232" s="561">
        <v>0</v>
      </c>
    </row>
    <row r="233" spans="1:22" x14ac:dyDescent="0.25">
      <c r="A233" s="616"/>
      <c r="B233" s="505" t="s">
        <v>13</v>
      </c>
      <c r="C233" s="528">
        <v>0</v>
      </c>
      <c r="D233" s="528">
        <v>0</v>
      </c>
      <c r="E233" s="528">
        <v>0</v>
      </c>
      <c r="F233" s="562">
        <v>0</v>
      </c>
      <c r="G233" s="528">
        <v>0</v>
      </c>
      <c r="H233" s="528">
        <v>0</v>
      </c>
      <c r="I233" s="528">
        <v>0</v>
      </c>
      <c r="J233" s="528">
        <v>0</v>
      </c>
      <c r="K233" s="528">
        <v>0</v>
      </c>
      <c r="L233" s="528">
        <v>0</v>
      </c>
      <c r="M233" s="528">
        <v>0</v>
      </c>
      <c r="N233" s="528">
        <v>0</v>
      </c>
      <c r="O233" s="528">
        <v>0</v>
      </c>
      <c r="P233" s="528">
        <v>0</v>
      </c>
      <c r="Q233" s="528">
        <v>0</v>
      </c>
      <c r="R233" s="528">
        <v>0</v>
      </c>
      <c r="S233" s="528">
        <v>0</v>
      </c>
      <c r="T233" s="528">
        <v>0</v>
      </c>
      <c r="U233" s="528">
        <v>0</v>
      </c>
      <c r="V233" s="562">
        <v>0</v>
      </c>
    </row>
    <row r="234" spans="1:22" ht="28.5" x14ac:dyDescent="0.25">
      <c r="A234" s="616"/>
      <c r="B234" s="506" t="s">
        <v>54</v>
      </c>
      <c r="C234" s="543">
        <v>0</v>
      </c>
      <c r="D234" s="543">
        <v>0</v>
      </c>
      <c r="E234" s="543">
        <v>0</v>
      </c>
      <c r="F234" s="563">
        <v>0</v>
      </c>
      <c r="G234" s="543">
        <v>0</v>
      </c>
      <c r="H234" s="543">
        <v>0</v>
      </c>
      <c r="I234" s="543">
        <v>0</v>
      </c>
      <c r="J234" s="543">
        <v>0</v>
      </c>
      <c r="K234" s="543">
        <v>0</v>
      </c>
      <c r="L234" s="543">
        <v>0</v>
      </c>
      <c r="M234" s="543">
        <v>0</v>
      </c>
      <c r="N234" s="543">
        <v>0</v>
      </c>
      <c r="O234" s="543">
        <v>0</v>
      </c>
      <c r="P234" s="543">
        <v>0</v>
      </c>
      <c r="Q234" s="543">
        <v>0</v>
      </c>
      <c r="R234" s="543">
        <v>0</v>
      </c>
      <c r="S234" s="543">
        <v>0</v>
      </c>
      <c r="T234" s="543">
        <v>0</v>
      </c>
      <c r="U234" s="543">
        <v>0</v>
      </c>
      <c r="V234" s="563">
        <v>0</v>
      </c>
    </row>
    <row r="235" spans="1:22" x14ac:dyDescent="0.25">
      <c r="A235" s="616"/>
      <c r="B235" s="505" t="s">
        <v>13</v>
      </c>
      <c r="C235" s="528">
        <v>0</v>
      </c>
      <c r="D235" s="528">
        <v>0</v>
      </c>
      <c r="E235" s="528">
        <v>0</v>
      </c>
      <c r="F235" s="562">
        <v>0</v>
      </c>
      <c r="G235" s="528">
        <v>0</v>
      </c>
      <c r="H235" s="528">
        <v>0</v>
      </c>
      <c r="I235" s="528">
        <v>0</v>
      </c>
      <c r="J235" s="528">
        <v>0</v>
      </c>
      <c r="K235" s="528">
        <v>0</v>
      </c>
      <c r="L235" s="528">
        <v>0</v>
      </c>
      <c r="M235" s="528">
        <v>0</v>
      </c>
      <c r="N235" s="528">
        <v>0</v>
      </c>
      <c r="O235" s="528">
        <v>0</v>
      </c>
      <c r="P235" s="528">
        <v>0</v>
      </c>
      <c r="Q235" s="528">
        <v>0</v>
      </c>
      <c r="R235" s="528">
        <v>0</v>
      </c>
      <c r="S235" s="528">
        <v>0</v>
      </c>
      <c r="T235" s="528">
        <v>0</v>
      </c>
      <c r="U235" s="528">
        <v>0</v>
      </c>
      <c r="V235" s="562">
        <v>0</v>
      </c>
    </row>
    <row r="236" spans="1:22" x14ac:dyDescent="0.25">
      <c r="A236" s="672" t="s">
        <v>703</v>
      </c>
      <c r="B236" s="672"/>
      <c r="C236" s="672"/>
      <c r="D236" s="672"/>
      <c r="E236" s="672"/>
      <c r="F236" s="672"/>
      <c r="G236" s="672"/>
      <c r="H236" s="672"/>
      <c r="I236" s="672"/>
      <c r="J236" s="672"/>
      <c r="K236" s="672"/>
      <c r="L236" s="672"/>
      <c r="M236" s="672"/>
      <c r="N236" s="672"/>
      <c r="O236" s="672"/>
      <c r="P236" s="672"/>
      <c r="Q236" s="672"/>
      <c r="R236" s="672"/>
      <c r="S236" s="672"/>
      <c r="T236" s="672"/>
      <c r="U236" s="672"/>
      <c r="V236" s="672"/>
    </row>
    <row r="237" spans="1:22" ht="93" customHeight="1" x14ac:dyDescent="0.25">
      <c r="A237" s="616">
        <v>49</v>
      </c>
      <c r="B237" s="434" t="s">
        <v>794</v>
      </c>
      <c r="C237" s="496">
        <f t="shared" ref="C237" si="496">G237+J237+M237+P237+S237</f>
        <v>30000</v>
      </c>
      <c r="D237" s="496">
        <f t="shared" ref="D237" si="497">H237+K237+N237+Q237+T237</f>
        <v>30000</v>
      </c>
      <c r="E237" s="496">
        <f t="shared" ref="E237" si="498">I237+L237+O237+R237+U237</f>
        <v>30000</v>
      </c>
      <c r="F237" s="562">
        <f t="shared" ref="F237" si="499">E237/C237*100</f>
        <v>100</v>
      </c>
      <c r="G237" s="509">
        <f>G238</f>
        <v>0</v>
      </c>
      <c r="H237" s="509">
        <f>H238</f>
        <v>0</v>
      </c>
      <c r="I237" s="509">
        <f t="shared" ref="I237:U237" si="500">I238</f>
        <v>0</v>
      </c>
      <c r="J237" s="509">
        <f t="shared" si="500"/>
        <v>0</v>
      </c>
      <c r="K237" s="509">
        <f t="shared" si="500"/>
        <v>0</v>
      </c>
      <c r="L237" s="509">
        <f t="shared" si="500"/>
        <v>0</v>
      </c>
      <c r="M237" s="509">
        <f t="shared" si="500"/>
        <v>0</v>
      </c>
      <c r="N237" s="509">
        <f t="shared" si="500"/>
        <v>0</v>
      </c>
      <c r="O237" s="509">
        <f t="shared" si="500"/>
        <v>0</v>
      </c>
      <c r="P237" s="509">
        <f t="shared" si="500"/>
        <v>30000</v>
      </c>
      <c r="Q237" s="509">
        <f t="shared" si="500"/>
        <v>30000</v>
      </c>
      <c r="R237" s="509">
        <f t="shared" si="500"/>
        <v>30000</v>
      </c>
      <c r="S237" s="509">
        <f t="shared" si="500"/>
        <v>0</v>
      </c>
      <c r="T237" s="509">
        <f t="shared" si="500"/>
        <v>0</v>
      </c>
      <c r="U237" s="509">
        <f t="shared" si="500"/>
        <v>0</v>
      </c>
      <c r="V237" s="589">
        <f>V238</f>
        <v>0</v>
      </c>
    </row>
    <row r="238" spans="1:22" x14ac:dyDescent="0.25">
      <c r="A238" s="616"/>
      <c r="B238" s="505" t="s">
        <v>13</v>
      </c>
      <c r="C238" s="528">
        <f t="shared" ref="C238:C239" si="501">G238+J238+M238+P238+S238</f>
        <v>30000</v>
      </c>
      <c r="D238" s="528">
        <f t="shared" ref="D238:D239" si="502">H238+K238+N238+Q238+T238</f>
        <v>30000</v>
      </c>
      <c r="E238" s="528">
        <f t="shared" ref="E238:E239" si="503">I238+L238+O238+R238+U238</f>
        <v>30000</v>
      </c>
      <c r="F238" s="562">
        <f t="shared" ref="F238:F239" si="504">E238/C238*100</f>
        <v>100</v>
      </c>
      <c r="G238" s="528">
        <v>0</v>
      </c>
      <c r="H238" s="528">
        <v>0</v>
      </c>
      <c r="I238" s="528">
        <v>0</v>
      </c>
      <c r="J238" s="528">
        <v>0</v>
      </c>
      <c r="K238" s="528">
        <v>0</v>
      </c>
      <c r="L238" s="528">
        <v>0</v>
      </c>
      <c r="M238" s="528">
        <v>0</v>
      </c>
      <c r="N238" s="528">
        <v>0</v>
      </c>
      <c r="O238" s="528">
        <v>0</v>
      </c>
      <c r="P238" s="528">
        <v>30000</v>
      </c>
      <c r="Q238" s="528">
        <v>30000</v>
      </c>
      <c r="R238" s="528">
        <v>30000</v>
      </c>
      <c r="S238" s="528">
        <v>0</v>
      </c>
      <c r="T238" s="528">
        <v>0</v>
      </c>
      <c r="U238" s="528">
        <v>0</v>
      </c>
      <c r="V238" s="562">
        <f>G238</f>
        <v>0</v>
      </c>
    </row>
    <row r="239" spans="1:22" ht="135" x14ac:dyDescent="0.25">
      <c r="A239" s="616">
        <v>50</v>
      </c>
      <c r="B239" s="434" t="s">
        <v>39</v>
      </c>
      <c r="C239" s="496">
        <f t="shared" si="501"/>
        <v>100000</v>
      </c>
      <c r="D239" s="496">
        <f t="shared" si="502"/>
        <v>15210</v>
      </c>
      <c r="E239" s="496">
        <f t="shared" si="503"/>
        <v>15210</v>
      </c>
      <c r="F239" s="562">
        <f t="shared" si="504"/>
        <v>15.21</v>
      </c>
      <c r="G239" s="509">
        <f>G240</f>
        <v>50000</v>
      </c>
      <c r="H239" s="509">
        <f>H240</f>
        <v>15210</v>
      </c>
      <c r="I239" s="509">
        <f t="shared" ref="I239" si="505">I240</f>
        <v>15210</v>
      </c>
      <c r="J239" s="509">
        <f t="shared" ref="J239" si="506">J240</f>
        <v>50000</v>
      </c>
      <c r="K239" s="509">
        <f t="shared" ref="K239" si="507">K240</f>
        <v>0</v>
      </c>
      <c r="L239" s="509">
        <f t="shared" ref="L239" si="508">L240</f>
        <v>0</v>
      </c>
      <c r="M239" s="509">
        <f t="shared" ref="M239" si="509">M240</f>
        <v>0</v>
      </c>
      <c r="N239" s="509">
        <f t="shared" ref="N239" si="510">N240</f>
        <v>0</v>
      </c>
      <c r="O239" s="509">
        <f t="shared" ref="O239" si="511">O240</f>
        <v>0</v>
      </c>
      <c r="P239" s="509">
        <f t="shared" ref="P239" si="512">P240</f>
        <v>0</v>
      </c>
      <c r="Q239" s="509">
        <f t="shared" ref="Q239" si="513">Q240</f>
        <v>0</v>
      </c>
      <c r="R239" s="509">
        <f t="shared" ref="R239" si="514">R240</f>
        <v>0</v>
      </c>
      <c r="S239" s="509">
        <f t="shared" ref="S239" si="515">S240</f>
        <v>0</v>
      </c>
      <c r="T239" s="509">
        <f t="shared" ref="T239" si="516">T240</f>
        <v>0</v>
      </c>
      <c r="U239" s="509">
        <f t="shared" ref="U239" si="517">U240</f>
        <v>0</v>
      </c>
      <c r="V239" s="589">
        <f>V240</f>
        <v>0</v>
      </c>
    </row>
    <row r="240" spans="1:22" ht="30" x14ac:dyDescent="0.25">
      <c r="A240" s="616"/>
      <c r="B240" s="505" t="s">
        <v>19</v>
      </c>
      <c r="C240" s="528">
        <f t="shared" ref="C240:C241" si="518">G240+J240+M240+P240+S240</f>
        <v>100000</v>
      </c>
      <c r="D240" s="528">
        <f t="shared" ref="D240:D241" si="519">H240+K240+N240+Q240+T240</f>
        <v>15210</v>
      </c>
      <c r="E240" s="528">
        <f t="shared" ref="E240:E241" si="520">I240+L240+O240+R240+U240</f>
        <v>15210</v>
      </c>
      <c r="F240" s="562">
        <f t="shared" ref="F240" si="521">E240/C240*100</f>
        <v>15.21</v>
      </c>
      <c r="G240" s="528">
        <v>50000</v>
      </c>
      <c r="H240" s="528">
        <v>15210</v>
      </c>
      <c r="I240" s="528">
        <v>15210</v>
      </c>
      <c r="J240" s="528">
        <v>50000</v>
      </c>
      <c r="K240" s="528">
        <v>0</v>
      </c>
      <c r="L240" s="528">
        <v>0</v>
      </c>
      <c r="M240" s="528">
        <v>0</v>
      </c>
      <c r="N240" s="528">
        <v>0</v>
      </c>
      <c r="O240" s="528">
        <v>0</v>
      </c>
      <c r="P240" s="528">
        <v>0</v>
      </c>
      <c r="Q240" s="528">
        <v>0</v>
      </c>
      <c r="R240" s="528">
        <v>0</v>
      </c>
      <c r="S240" s="528">
        <v>0</v>
      </c>
      <c r="T240" s="528">
        <v>0</v>
      </c>
      <c r="U240" s="528">
        <v>0</v>
      </c>
      <c r="V240" s="562">
        <v>0</v>
      </c>
    </row>
    <row r="241" spans="1:22" ht="135" x14ac:dyDescent="0.25">
      <c r="A241" s="616">
        <v>51</v>
      </c>
      <c r="B241" s="434" t="s">
        <v>39</v>
      </c>
      <c r="C241" s="496">
        <f t="shared" si="518"/>
        <v>0</v>
      </c>
      <c r="D241" s="496">
        <f t="shared" si="519"/>
        <v>36063425</v>
      </c>
      <c r="E241" s="496">
        <f t="shared" si="520"/>
        <v>36063425</v>
      </c>
      <c r="F241" s="562"/>
      <c r="G241" s="509">
        <f>G242</f>
        <v>0</v>
      </c>
      <c r="H241" s="509">
        <f>H242</f>
        <v>0</v>
      </c>
      <c r="I241" s="509">
        <f t="shared" ref="I241" si="522">I242</f>
        <v>0</v>
      </c>
      <c r="J241" s="509">
        <f t="shared" ref="J241" si="523">J242</f>
        <v>0</v>
      </c>
      <c r="K241" s="509">
        <f t="shared" ref="K241" si="524">K242</f>
        <v>0</v>
      </c>
      <c r="L241" s="509">
        <f t="shared" ref="L241" si="525">L242</f>
        <v>0</v>
      </c>
      <c r="M241" s="509">
        <f t="shared" ref="M241" si="526">M242</f>
        <v>0</v>
      </c>
      <c r="N241" s="509">
        <f t="shared" ref="N241" si="527">N242</f>
        <v>35257800</v>
      </c>
      <c r="O241" s="509">
        <f t="shared" ref="O241" si="528">O242</f>
        <v>35257800</v>
      </c>
      <c r="P241" s="509">
        <f t="shared" ref="P241" si="529">P242</f>
        <v>0</v>
      </c>
      <c r="Q241" s="509">
        <f t="shared" ref="Q241" si="530">Q242</f>
        <v>5625</v>
      </c>
      <c r="R241" s="509">
        <f t="shared" ref="R241" si="531">R242</f>
        <v>5625</v>
      </c>
      <c r="S241" s="509">
        <f t="shared" ref="S241" si="532">S242</f>
        <v>0</v>
      </c>
      <c r="T241" s="509">
        <f t="shared" ref="T241" si="533">T242</f>
        <v>800000</v>
      </c>
      <c r="U241" s="509">
        <f t="shared" ref="U241" si="534">U242</f>
        <v>800000</v>
      </c>
      <c r="V241" s="589">
        <f>V242</f>
        <v>0</v>
      </c>
    </row>
    <row r="242" spans="1:22" ht="30" x14ac:dyDescent="0.25">
      <c r="A242" s="616"/>
      <c r="B242" s="505" t="s">
        <v>19</v>
      </c>
      <c r="C242" s="528">
        <f t="shared" ref="C242" si="535">G242+J242+M242+P242+S242</f>
        <v>0</v>
      </c>
      <c r="D242" s="528">
        <f t="shared" ref="D242" si="536">H242+K242+N242+Q242+T242</f>
        <v>36063425</v>
      </c>
      <c r="E242" s="528">
        <f t="shared" ref="E242" si="537">I242+L242+O242+R242+U242</f>
        <v>36063425</v>
      </c>
      <c r="F242" s="562"/>
      <c r="G242" s="528">
        <v>0</v>
      </c>
      <c r="H242" s="528">
        <v>0</v>
      </c>
      <c r="I242" s="528">
        <v>0</v>
      </c>
      <c r="J242" s="528">
        <v>0</v>
      </c>
      <c r="K242" s="528">
        <v>0</v>
      </c>
      <c r="L242" s="528">
        <v>0</v>
      </c>
      <c r="M242" s="528">
        <v>0</v>
      </c>
      <c r="N242" s="528">
        <v>35257800</v>
      </c>
      <c r="O242" s="528">
        <v>35257800</v>
      </c>
      <c r="P242" s="528">
        <v>0</v>
      </c>
      <c r="Q242" s="528">
        <v>5625</v>
      </c>
      <c r="R242" s="528">
        <v>5625</v>
      </c>
      <c r="S242" s="528">
        <v>0</v>
      </c>
      <c r="T242" s="528">
        <v>800000</v>
      </c>
      <c r="U242" s="528">
        <v>800000</v>
      </c>
      <c r="V242" s="562">
        <v>0</v>
      </c>
    </row>
    <row r="243" spans="1:22" ht="28.5" x14ac:dyDescent="0.25">
      <c r="A243" s="616"/>
      <c r="B243" s="506" t="s">
        <v>54</v>
      </c>
      <c r="C243" s="543">
        <f t="shared" ref="C243:E243" si="538">C244+C245</f>
        <v>130000</v>
      </c>
      <c r="D243" s="543">
        <f t="shared" si="538"/>
        <v>36108635</v>
      </c>
      <c r="E243" s="543">
        <f t="shared" si="538"/>
        <v>36108635</v>
      </c>
      <c r="F243" s="563">
        <f t="shared" ref="F243:F244" si="539">E243/C243*100</f>
        <v>27775.873076923079</v>
      </c>
      <c r="G243" s="543">
        <f t="shared" ref="G243" si="540">G244+G245</f>
        <v>50000</v>
      </c>
      <c r="H243" s="543">
        <f>H244+H245</f>
        <v>15210</v>
      </c>
      <c r="I243" s="543">
        <f t="shared" ref="I243:U243" si="541">I244+I245</f>
        <v>15210</v>
      </c>
      <c r="J243" s="543">
        <f t="shared" si="541"/>
        <v>50000</v>
      </c>
      <c r="K243" s="543">
        <f t="shared" si="541"/>
        <v>0</v>
      </c>
      <c r="L243" s="543">
        <f t="shared" si="541"/>
        <v>0</v>
      </c>
      <c r="M243" s="543">
        <f t="shared" si="541"/>
        <v>0</v>
      </c>
      <c r="N243" s="543">
        <f t="shared" si="541"/>
        <v>35257800</v>
      </c>
      <c r="O243" s="543">
        <f t="shared" si="541"/>
        <v>35257800</v>
      </c>
      <c r="P243" s="543">
        <f t="shared" si="541"/>
        <v>30000</v>
      </c>
      <c r="Q243" s="543">
        <f t="shared" si="541"/>
        <v>35625</v>
      </c>
      <c r="R243" s="543">
        <f t="shared" si="541"/>
        <v>35625</v>
      </c>
      <c r="S243" s="543">
        <f t="shared" si="541"/>
        <v>0</v>
      </c>
      <c r="T243" s="543">
        <f t="shared" si="541"/>
        <v>800000</v>
      </c>
      <c r="U243" s="543">
        <f t="shared" si="541"/>
        <v>800000</v>
      </c>
      <c r="V243" s="563">
        <f t="shared" ref="V243" si="542">V244+V245</f>
        <v>0</v>
      </c>
    </row>
    <row r="244" spans="1:22" x14ac:dyDescent="0.25">
      <c r="A244" s="616"/>
      <c r="B244" s="505" t="s">
        <v>13</v>
      </c>
      <c r="C244" s="528">
        <f t="shared" ref="C244" si="543">G244+J244+M244+P244+S244</f>
        <v>30000</v>
      </c>
      <c r="D244" s="528">
        <f t="shared" ref="D244" si="544">H244+K244+N244+Q244+T244</f>
        <v>30000</v>
      </c>
      <c r="E244" s="528">
        <f t="shared" ref="E244" si="545">I244+L244+O244+R244+U244</f>
        <v>30000</v>
      </c>
      <c r="F244" s="562">
        <f t="shared" si="539"/>
        <v>100</v>
      </c>
      <c r="G244" s="528">
        <f>G238</f>
        <v>0</v>
      </c>
      <c r="H244" s="528">
        <f>H238</f>
        <v>0</v>
      </c>
      <c r="I244" s="528">
        <f t="shared" ref="I244:U244" si="546">I238</f>
        <v>0</v>
      </c>
      <c r="J244" s="528">
        <f t="shared" si="546"/>
        <v>0</v>
      </c>
      <c r="K244" s="528">
        <f t="shared" si="546"/>
        <v>0</v>
      </c>
      <c r="L244" s="528">
        <f t="shared" si="546"/>
        <v>0</v>
      </c>
      <c r="M244" s="528">
        <f t="shared" si="546"/>
        <v>0</v>
      </c>
      <c r="N244" s="528">
        <f t="shared" si="546"/>
        <v>0</v>
      </c>
      <c r="O244" s="528">
        <f t="shared" si="546"/>
        <v>0</v>
      </c>
      <c r="P244" s="528">
        <f t="shared" si="546"/>
        <v>30000</v>
      </c>
      <c r="Q244" s="528">
        <f t="shared" si="546"/>
        <v>30000</v>
      </c>
      <c r="R244" s="528">
        <f t="shared" si="546"/>
        <v>30000</v>
      </c>
      <c r="S244" s="528">
        <f t="shared" si="546"/>
        <v>0</v>
      </c>
      <c r="T244" s="528">
        <f t="shared" si="546"/>
        <v>0</v>
      </c>
      <c r="U244" s="528">
        <f t="shared" si="546"/>
        <v>0</v>
      </c>
      <c r="V244" s="562">
        <f>V238</f>
        <v>0</v>
      </c>
    </row>
    <row r="245" spans="1:22" ht="30" x14ac:dyDescent="0.25">
      <c r="A245" s="616"/>
      <c r="B245" s="505" t="s">
        <v>19</v>
      </c>
      <c r="C245" s="528">
        <f t="shared" ref="C245" si="547">G245+J245+M245+P245+S245</f>
        <v>100000</v>
      </c>
      <c r="D245" s="528">
        <f t="shared" ref="D245" si="548">H245+K245+N245+Q245+T245</f>
        <v>36078635</v>
      </c>
      <c r="E245" s="528">
        <f t="shared" ref="E245" si="549">I245+L245+O245+R245+U245</f>
        <v>36078635</v>
      </c>
      <c r="F245" s="562"/>
      <c r="G245" s="528">
        <f>G240+G242</f>
        <v>50000</v>
      </c>
      <c r="H245" s="528">
        <f>H240+H242</f>
        <v>15210</v>
      </c>
      <c r="I245" s="528">
        <f t="shared" ref="I245:U245" si="550">I240+I242</f>
        <v>15210</v>
      </c>
      <c r="J245" s="528">
        <f t="shared" si="550"/>
        <v>50000</v>
      </c>
      <c r="K245" s="528">
        <f t="shared" si="550"/>
        <v>0</v>
      </c>
      <c r="L245" s="528">
        <f t="shared" si="550"/>
        <v>0</v>
      </c>
      <c r="M245" s="528">
        <f t="shared" si="550"/>
        <v>0</v>
      </c>
      <c r="N245" s="528">
        <f t="shared" si="550"/>
        <v>35257800</v>
      </c>
      <c r="O245" s="528">
        <f t="shared" si="550"/>
        <v>35257800</v>
      </c>
      <c r="P245" s="528">
        <f t="shared" si="550"/>
        <v>0</v>
      </c>
      <c r="Q245" s="528">
        <f t="shared" si="550"/>
        <v>5625</v>
      </c>
      <c r="R245" s="528">
        <f t="shared" si="550"/>
        <v>5625</v>
      </c>
      <c r="S245" s="528">
        <f t="shared" si="550"/>
        <v>0</v>
      </c>
      <c r="T245" s="528">
        <f t="shared" si="550"/>
        <v>800000</v>
      </c>
      <c r="U245" s="528">
        <f t="shared" si="550"/>
        <v>800000</v>
      </c>
      <c r="V245" s="562">
        <f>V240+V242</f>
        <v>0</v>
      </c>
    </row>
    <row r="246" spans="1:22" x14ac:dyDescent="0.25">
      <c r="A246" s="675" t="s">
        <v>704</v>
      </c>
      <c r="B246" s="676"/>
      <c r="C246" s="676"/>
      <c r="D246" s="676"/>
      <c r="E246" s="676"/>
      <c r="F246" s="676"/>
      <c r="G246" s="676"/>
      <c r="H246" s="676"/>
      <c r="I246" s="676"/>
      <c r="J246" s="676"/>
      <c r="K246" s="676"/>
      <c r="L246" s="676"/>
      <c r="M246" s="676"/>
      <c r="N246" s="676"/>
      <c r="O246" s="676"/>
      <c r="P246" s="676"/>
      <c r="Q246" s="676"/>
      <c r="R246" s="676"/>
      <c r="S246" s="676"/>
      <c r="T246" s="676"/>
      <c r="U246" s="676"/>
      <c r="V246" s="676"/>
    </row>
    <row r="247" spans="1:22" ht="68.25" customHeight="1" x14ac:dyDescent="0.25">
      <c r="A247" s="616">
        <v>52</v>
      </c>
      <c r="B247" s="434" t="s">
        <v>795</v>
      </c>
      <c r="C247" s="496">
        <f t="shared" ref="C247:C250" si="551">G247+J247+M247+P247+S247</f>
        <v>6000</v>
      </c>
      <c r="D247" s="496">
        <f t="shared" ref="D247:D250" si="552">H247+K247+N247+Q247+T247</f>
        <v>6000</v>
      </c>
      <c r="E247" s="496">
        <f t="shared" ref="E247:E250" si="553">I247+L247+O247+R247+U247</f>
        <v>5970</v>
      </c>
      <c r="F247" s="562">
        <f t="shared" ref="F247:F250" si="554">E247/C247*100</f>
        <v>99.5</v>
      </c>
      <c r="G247" s="509">
        <f t="shared" ref="G247:I247" si="555">G248</f>
        <v>3000</v>
      </c>
      <c r="H247" s="509">
        <f t="shared" si="555"/>
        <v>3000</v>
      </c>
      <c r="I247" s="509">
        <f t="shared" si="555"/>
        <v>2988</v>
      </c>
      <c r="J247" s="509">
        <f t="shared" ref="J247" si="556">J248</f>
        <v>0</v>
      </c>
      <c r="K247" s="509">
        <f t="shared" ref="K247" si="557">K248</f>
        <v>0</v>
      </c>
      <c r="L247" s="509">
        <f t="shared" ref="L247" si="558">L248</f>
        <v>0</v>
      </c>
      <c r="M247" s="509">
        <f t="shared" ref="M247" si="559">M248</f>
        <v>0</v>
      </c>
      <c r="N247" s="509">
        <f t="shared" ref="N247" si="560">N248</f>
        <v>0</v>
      </c>
      <c r="O247" s="509">
        <f t="shared" ref="O247" si="561">O248</f>
        <v>0</v>
      </c>
      <c r="P247" s="509">
        <f t="shared" ref="P247" si="562">P248</f>
        <v>3000</v>
      </c>
      <c r="Q247" s="509">
        <f t="shared" ref="Q247" si="563">Q248</f>
        <v>3000</v>
      </c>
      <c r="R247" s="509">
        <f t="shared" ref="R247" si="564">R248</f>
        <v>2982</v>
      </c>
      <c r="S247" s="509">
        <f t="shared" ref="S247" si="565">S248</f>
        <v>0</v>
      </c>
      <c r="T247" s="509">
        <f t="shared" ref="T247" si="566">T248</f>
        <v>0</v>
      </c>
      <c r="U247" s="509">
        <f t="shared" ref="U247" si="567">U248</f>
        <v>0</v>
      </c>
      <c r="V247" s="589">
        <f t="shared" ref="V247" si="568">V248</f>
        <v>3000</v>
      </c>
    </row>
    <row r="248" spans="1:22" x14ac:dyDescent="0.25">
      <c r="A248" s="616"/>
      <c r="B248" s="505" t="s">
        <v>13</v>
      </c>
      <c r="C248" s="528">
        <f t="shared" si="551"/>
        <v>6000</v>
      </c>
      <c r="D248" s="528">
        <f t="shared" si="552"/>
        <v>6000</v>
      </c>
      <c r="E248" s="528">
        <f t="shared" si="553"/>
        <v>5970</v>
      </c>
      <c r="F248" s="562">
        <f t="shared" si="554"/>
        <v>99.5</v>
      </c>
      <c r="G248" s="528">
        <v>3000</v>
      </c>
      <c r="H248" s="528">
        <v>3000</v>
      </c>
      <c r="I248" s="528">
        <v>2988</v>
      </c>
      <c r="J248" s="528">
        <v>0</v>
      </c>
      <c r="K248" s="528">
        <v>0</v>
      </c>
      <c r="L248" s="528">
        <v>0</v>
      </c>
      <c r="M248" s="528">
        <v>0</v>
      </c>
      <c r="N248" s="528">
        <v>0</v>
      </c>
      <c r="O248" s="528">
        <v>0</v>
      </c>
      <c r="P248" s="528">
        <v>3000</v>
      </c>
      <c r="Q248" s="528">
        <v>3000</v>
      </c>
      <c r="R248" s="528">
        <v>2982</v>
      </c>
      <c r="S248" s="528">
        <v>0</v>
      </c>
      <c r="T248" s="528">
        <v>0</v>
      </c>
      <c r="U248" s="528">
        <v>0</v>
      </c>
      <c r="V248" s="562">
        <f t="shared" ref="V248" si="569">G248</f>
        <v>3000</v>
      </c>
    </row>
    <row r="249" spans="1:22" ht="123" customHeight="1" x14ac:dyDescent="0.25">
      <c r="A249" s="616">
        <v>53</v>
      </c>
      <c r="B249" s="434" t="s">
        <v>796</v>
      </c>
      <c r="C249" s="496">
        <f t="shared" si="551"/>
        <v>2000</v>
      </c>
      <c r="D249" s="496">
        <f t="shared" si="552"/>
        <v>2000</v>
      </c>
      <c r="E249" s="496">
        <f t="shared" si="553"/>
        <v>1999.98</v>
      </c>
      <c r="F249" s="562">
        <f t="shared" si="554"/>
        <v>99.999000000000009</v>
      </c>
      <c r="G249" s="509">
        <f t="shared" ref="G249" si="570">G250</f>
        <v>2000</v>
      </c>
      <c r="H249" s="509">
        <f t="shared" ref="H249" si="571">H250</f>
        <v>2000</v>
      </c>
      <c r="I249" s="509">
        <f t="shared" ref="I249" si="572">I250</f>
        <v>1999.98</v>
      </c>
      <c r="J249" s="509">
        <f t="shared" ref="J249" si="573">J250</f>
        <v>0</v>
      </c>
      <c r="K249" s="509">
        <f t="shared" ref="K249" si="574">K250</f>
        <v>0</v>
      </c>
      <c r="L249" s="509">
        <f t="shared" ref="L249" si="575">L250</f>
        <v>0</v>
      </c>
      <c r="M249" s="509">
        <f t="shared" ref="M249" si="576">M250</f>
        <v>0</v>
      </c>
      <c r="N249" s="509">
        <f t="shared" ref="N249" si="577">N250</f>
        <v>0</v>
      </c>
      <c r="O249" s="509">
        <f t="shared" ref="O249" si="578">O250</f>
        <v>0</v>
      </c>
      <c r="P249" s="509">
        <f t="shared" ref="P249" si="579">P250</f>
        <v>0</v>
      </c>
      <c r="Q249" s="509">
        <f t="shared" ref="Q249" si="580">Q250</f>
        <v>0</v>
      </c>
      <c r="R249" s="509">
        <f t="shared" ref="R249" si="581">R250</f>
        <v>0</v>
      </c>
      <c r="S249" s="509">
        <f t="shared" ref="S249" si="582">S250</f>
        <v>0</v>
      </c>
      <c r="T249" s="509">
        <f t="shared" ref="T249" si="583">T250</f>
        <v>0</v>
      </c>
      <c r="U249" s="509">
        <f t="shared" ref="U249" si="584">U250</f>
        <v>0</v>
      </c>
      <c r="V249" s="589">
        <f t="shared" ref="V249" si="585">V250</f>
        <v>0</v>
      </c>
    </row>
    <row r="250" spans="1:22" x14ac:dyDescent="0.25">
      <c r="A250" s="616"/>
      <c r="B250" s="505" t="s">
        <v>13</v>
      </c>
      <c r="C250" s="528">
        <f t="shared" si="551"/>
        <v>2000</v>
      </c>
      <c r="D250" s="528">
        <f t="shared" si="552"/>
        <v>2000</v>
      </c>
      <c r="E250" s="528">
        <f t="shared" si="553"/>
        <v>1999.98</v>
      </c>
      <c r="F250" s="562">
        <f t="shared" si="554"/>
        <v>99.999000000000009</v>
      </c>
      <c r="G250" s="528">
        <v>2000</v>
      </c>
      <c r="H250" s="528">
        <v>2000</v>
      </c>
      <c r="I250" s="528">
        <v>1999.98</v>
      </c>
      <c r="J250" s="528">
        <v>0</v>
      </c>
      <c r="K250" s="528">
        <v>0</v>
      </c>
      <c r="L250" s="528">
        <v>0</v>
      </c>
      <c r="M250" s="528">
        <v>0</v>
      </c>
      <c r="N250" s="528">
        <v>0</v>
      </c>
      <c r="O250" s="528">
        <v>0</v>
      </c>
      <c r="P250" s="528">
        <v>0</v>
      </c>
      <c r="Q250" s="528">
        <v>0</v>
      </c>
      <c r="R250" s="528">
        <v>0</v>
      </c>
      <c r="S250" s="528">
        <v>0</v>
      </c>
      <c r="T250" s="528">
        <v>0</v>
      </c>
      <c r="U250" s="528">
        <v>0</v>
      </c>
      <c r="V250" s="562">
        <v>0</v>
      </c>
    </row>
    <row r="251" spans="1:22" ht="28.5" x14ac:dyDescent="0.25">
      <c r="A251" s="617"/>
      <c r="B251" s="506" t="s">
        <v>54</v>
      </c>
      <c r="C251" s="543">
        <f t="shared" ref="C251:E251" si="586">C252</f>
        <v>8000</v>
      </c>
      <c r="D251" s="543">
        <f t="shared" si="586"/>
        <v>8000</v>
      </c>
      <c r="E251" s="543">
        <f t="shared" si="586"/>
        <v>7969.98</v>
      </c>
      <c r="F251" s="563">
        <f>F252</f>
        <v>99.624749999999992</v>
      </c>
      <c r="G251" s="543">
        <f>G252</f>
        <v>5000</v>
      </c>
      <c r="H251" s="543">
        <f>H252</f>
        <v>5000</v>
      </c>
      <c r="I251" s="543">
        <f t="shared" ref="I251:U251" si="587">I252</f>
        <v>4987.9799999999996</v>
      </c>
      <c r="J251" s="543">
        <f t="shared" si="587"/>
        <v>0</v>
      </c>
      <c r="K251" s="543">
        <f t="shared" si="587"/>
        <v>0</v>
      </c>
      <c r="L251" s="543">
        <f t="shared" si="587"/>
        <v>0</v>
      </c>
      <c r="M251" s="543">
        <f t="shared" si="587"/>
        <v>0</v>
      </c>
      <c r="N251" s="543">
        <f t="shared" si="587"/>
        <v>0</v>
      </c>
      <c r="O251" s="543">
        <f t="shared" si="587"/>
        <v>0</v>
      </c>
      <c r="P251" s="543">
        <f t="shared" si="587"/>
        <v>3000</v>
      </c>
      <c r="Q251" s="543">
        <f t="shared" si="587"/>
        <v>3000</v>
      </c>
      <c r="R251" s="543">
        <f t="shared" si="587"/>
        <v>2982</v>
      </c>
      <c r="S251" s="543">
        <f t="shared" si="587"/>
        <v>0</v>
      </c>
      <c r="T251" s="543">
        <f t="shared" si="587"/>
        <v>0</v>
      </c>
      <c r="U251" s="543">
        <f t="shared" si="587"/>
        <v>0</v>
      </c>
      <c r="V251" s="563">
        <v>0</v>
      </c>
    </row>
    <row r="252" spans="1:22" x14ac:dyDescent="0.25">
      <c r="A252" s="617"/>
      <c r="B252" s="505" t="s">
        <v>13</v>
      </c>
      <c r="C252" s="528">
        <f t="shared" ref="C252" si="588">G252+J252+M252+P252+S252</f>
        <v>8000</v>
      </c>
      <c r="D252" s="528">
        <f t="shared" ref="D252" si="589">H252+K252+N252+Q252+T252</f>
        <v>8000</v>
      </c>
      <c r="E252" s="528">
        <f t="shared" ref="E252" si="590">I252+L252+O252+R252+U252</f>
        <v>7969.98</v>
      </c>
      <c r="F252" s="562">
        <f t="shared" ref="F252" si="591">E252/C252*100</f>
        <v>99.624749999999992</v>
      </c>
      <c r="G252" s="528">
        <f>G248+G250</f>
        <v>5000</v>
      </c>
      <c r="H252" s="528">
        <f>H248+H250</f>
        <v>5000</v>
      </c>
      <c r="I252" s="528">
        <f t="shared" ref="I252:U252" si="592">I248+I250</f>
        <v>4987.9799999999996</v>
      </c>
      <c r="J252" s="528">
        <f t="shared" si="592"/>
        <v>0</v>
      </c>
      <c r="K252" s="528">
        <f t="shared" si="592"/>
        <v>0</v>
      </c>
      <c r="L252" s="528">
        <f t="shared" si="592"/>
        <v>0</v>
      </c>
      <c r="M252" s="528">
        <f t="shared" si="592"/>
        <v>0</v>
      </c>
      <c r="N252" s="528">
        <f t="shared" si="592"/>
        <v>0</v>
      </c>
      <c r="O252" s="528">
        <f t="shared" si="592"/>
        <v>0</v>
      </c>
      <c r="P252" s="528">
        <f t="shared" si="592"/>
        <v>3000</v>
      </c>
      <c r="Q252" s="528">
        <f t="shared" si="592"/>
        <v>3000</v>
      </c>
      <c r="R252" s="528">
        <f t="shared" si="592"/>
        <v>2982</v>
      </c>
      <c r="S252" s="528">
        <f t="shared" si="592"/>
        <v>0</v>
      </c>
      <c r="T252" s="528">
        <f t="shared" si="592"/>
        <v>0</v>
      </c>
      <c r="U252" s="528">
        <f t="shared" si="592"/>
        <v>0</v>
      </c>
      <c r="V252" s="562">
        <v>0</v>
      </c>
    </row>
    <row r="253" spans="1:22" x14ac:dyDescent="0.25">
      <c r="A253" s="675" t="s">
        <v>705</v>
      </c>
      <c r="B253" s="676"/>
      <c r="C253" s="676"/>
      <c r="D253" s="676"/>
      <c r="E253" s="676"/>
      <c r="F253" s="676"/>
      <c r="G253" s="676"/>
      <c r="H253" s="676"/>
      <c r="I253" s="676"/>
      <c r="J253" s="676"/>
      <c r="K253" s="676"/>
      <c r="L253" s="676"/>
      <c r="M253" s="676"/>
      <c r="N253" s="676"/>
      <c r="O253" s="676"/>
      <c r="P253" s="676"/>
      <c r="Q253" s="676"/>
      <c r="R253" s="676"/>
      <c r="S253" s="676"/>
      <c r="T253" s="676"/>
      <c r="U253" s="676"/>
      <c r="V253" s="676"/>
    </row>
    <row r="254" spans="1:22" ht="119.25" customHeight="1" x14ac:dyDescent="0.25">
      <c r="A254" s="616">
        <v>54</v>
      </c>
      <c r="B254" s="434" t="s">
        <v>797</v>
      </c>
      <c r="C254" s="496">
        <f t="shared" ref="C254:C255" si="593">G254+J254+M254+P254+S254</f>
        <v>75000</v>
      </c>
      <c r="D254" s="496">
        <f t="shared" ref="D254:D255" si="594">H254+K254+N254+Q254+T254</f>
        <v>75000</v>
      </c>
      <c r="E254" s="496">
        <f t="shared" ref="E254:E255" si="595">I254+L254+O254+R254+U254</f>
        <v>75000</v>
      </c>
      <c r="F254" s="561">
        <f t="shared" ref="F254:F255" si="596">E254/C254*100</f>
        <v>100</v>
      </c>
      <c r="G254" s="509">
        <f t="shared" ref="G254" si="597">G255</f>
        <v>0</v>
      </c>
      <c r="H254" s="509">
        <f t="shared" ref="H254" si="598">H255</f>
        <v>0</v>
      </c>
      <c r="I254" s="509">
        <f t="shared" ref="I254" si="599">I255</f>
        <v>0</v>
      </c>
      <c r="J254" s="509">
        <f t="shared" ref="J254" si="600">J255</f>
        <v>0</v>
      </c>
      <c r="K254" s="509">
        <f t="shared" ref="K254" si="601">K255</f>
        <v>0</v>
      </c>
      <c r="L254" s="509">
        <f t="shared" ref="L254" si="602">L255</f>
        <v>0</v>
      </c>
      <c r="M254" s="509">
        <f t="shared" ref="M254" si="603">M255</f>
        <v>0</v>
      </c>
      <c r="N254" s="509">
        <f t="shared" ref="N254" si="604">N255</f>
        <v>0</v>
      </c>
      <c r="O254" s="509">
        <f t="shared" ref="O254" si="605">O255</f>
        <v>0</v>
      </c>
      <c r="P254" s="509">
        <f t="shared" ref="P254" si="606">P255</f>
        <v>0</v>
      </c>
      <c r="Q254" s="509">
        <f t="shared" ref="Q254" si="607">Q255</f>
        <v>0</v>
      </c>
      <c r="R254" s="509">
        <f t="shared" ref="R254" si="608">R255</f>
        <v>0</v>
      </c>
      <c r="S254" s="509">
        <f t="shared" ref="S254" si="609">S255</f>
        <v>75000</v>
      </c>
      <c r="T254" s="509">
        <f t="shared" ref="T254" si="610">T255</f>
        <v>75000</v>
      </c>
      <c r="U254" s="509">
        <f t="shared" ref="U254" si="611">U255</f>
        <v>75000</v>
      </c>
      <c r="V254" s="561">
        <f>U254/S254*100</f>
        <v>100</v>
      </c>
    </row>
    <row r="255" spans="1:22" x14ac:dyDescent="0.25">
      <c r="A255" s="616"/>
      <c r="B255" s="505" t="s">
        <v>13</v>
      </c>
      <c r="C255" s="528">
        <f t="shared" si="593"/>
        <v>75000</v>
      </c>
      <c r="D255" s="528">
        <f t="shared" si="594"/>
        <v>75000</v>
      </c>
      <c r="E255" s="528">
        <f t="shared" si="595"/>
        <v>75000</v>
      </c>
      <c r="F255" s="562">
        <f t="shared" si="596"/>
        <v>100</v>
      </c>
      <c r="G255" s="528">
        <v>0</v>
      </c>
      <c r="H255" s="528">
        <v>0</v>
      </c>
      <c r="I255" s="528">
        <v>0</v>
      </c>
      <c r="J255" s="528">
        <v>0</v>
      </c>
      <c r="K255" s="528">
        <v>0</v>
      </c>
      <c r="L255" s="528">
        <v>0</v>
      </c>
      <c r="M255" s="528">
        <v>0</v>
      </c>
      <c r="N255" s="528">
        <v>0</v>
      </c>
      <c r="O255" s="528">
        <v>0</v>
      </c>
      <c r="P255" s="528">
        <v>0</v>
      </c>
      <c r="Q255" s="528">
        <v>0</v>
      </c>
      <c r="R255" s="528">
        <v>0</v>
      </c>
      <c r="S255" s="528">
        <v>75000</v>
      </c>
      <c r="T255" s="528">
        <v>75000</v>
      </c>
      <c r="U255" s="528">
        <v>75000</v>
      </c>
      <c r="V255" s="562">
        <f>U255/S255*100</f>
        <v>100</v>
      </c>
    </row>
    <row r="256" spans="1:22" ht="77.25" customHeight="1" x14ac:dyDescent="0.25">
      <c r="A256" s="616">
        <v>55</v>
      </c>
      <c r="B256" s="434" t="s">
        <v>798</v>
      </c>
      <c r="C256" s="496">
        <f t="shared" ref="C256:C259" si="612">G256+J256+M256+P256+S256</f>
        <v>40000</v>
      </c>
      <c r="D256" s="496">
        <f t="shared" ref="D256:D259" si="613">H256+K256+N256+Q256+T256</f>
        <v>40000</v>
      </c>
      <c r="E256" s="496">
        <f t="shared" ref="E256:E259" si="614">I256+L256+O256+R256+U256</f>
        <v>40000</v>
      </c>
      <c r="F256" s="562">
        <f t="shared" ref="F256:F259" si="615">E256/C256*100</f>
        <v>100</v>
      </c>
      <c r="G256" s="509">
        <f t="shared" ref="G256" si="616">G257</f>
        <v>0</v>
      </c>
      <c r="H256" s="509">
        <f t="shared" ref="H256" si="617">H257</f>
        <v>0</v>
      </c>
      <c r="I256" s="509">
        <f t="shared" ref="I256" si="618">I257</f>
        <v>0</v>
      </c>
      <c r="J256" s="509">
        <f t="shared" ref="J256" si="619">J257</f>
        <v>0</v>
      </c>
      <c r="K256" s="509">
        <f t="shared" ref="K256" si="620">K257</f>
        <v>0</v>
      </c>
      <c r="L256" s="509">
        <f t="shared" ref="L256" si="621">L257</f>
        <v>0</v>
      </c>
      <c r="M256" s="509">
        <f t="shared" ref="M256" si="622">M257</f>
        <v>0</v>
      </c>
      <c r="N256" s="509">
        <f t="shared" ref="N256" si="623">N257</f>
        <v>0</v>
      </c>
      <c r="O256" s="509">
        <f t="shared" ref="O256" si="624">O257</f>
        <v>0</v>
      </c>
      <c r="P256" s="509">
        <f t="shared" ref="P256" si="625">P257</f>
        <v>0</v>
      </c>
      <c r="Q256" s="509">
        <f t="shared" ref="Q256" si="626">Q257</f>
        <v>0</v>
      </c>
      <c r="R256" s="509">
        <f t="shared" ref="R256" si="627">R257</f>
        <v>0</v>
      </c>
      <c r="S256" s="509">
        <f t="shared" ref="S256" si="628">S257</f>
        <v>40000</v>
      </c>
      <c r="T256" s="509">
        <f t="shared" ref="T256" si="629">T257</f>
        <v>40000</v>
      </c>
      <c r="U256" s="509">
        <f t="shared" ref="U256" si="630">U257</f>
        <v>40000</v>
      </c>
      <c r="V256" s="561">
        <f t="shared" ref="V256:V259" si="631">U256/S256*100</f>
        <v>100</v>
      </c>
    </row>
    <row r="257" spans="1:29" ht="21" customHeight="1" x14ac:dyDescent="0.25">
      <c r="A257" s="616"/>
      <c r="B257" s="505" t="s">
        <v>13</v>
      </c>
      <c r="C257" s="528">
        <f t="shared" si="612"/>
        <v>40000</v>
      </c>
      <c r="D257" s="528">
        <f t="shared" si="613"/>
        <v>40000</v>
      </c>
      <c r="E257" s="528">
        <f t="shared" si="614"/>
        <v>40000</v>
      </c>
      <c r="F257" s="562">
        <f t="shared" si="615"/>
        <v>100</v>
      </c>
      <c r="G257" s="528">
        <v>0</v>
      </c>
      <c r="H257" s="528">
        <v>0</v>
      </c>
      <c r="I257" s="528">
        <v>0</v>
      </c>
      <c r="J257" s="528">
        <v>0</v>
      </c>
      <c r="K257" s="528">
        <v>0</v>
      </c>
      <c r="L257" s="528">
        <v>0</v>
      </c>
      <c r="M257" s="528">
        <v>0</v>
      </c>
      <c r="N257" s="528">
        <v>0</v>
      </c>
      <c r="O257" s="528">
        <v>0</v>
      </c>
      <c r="P257" s="528">
        <v>0</v>
      </c>
      <c r="Q257" s="528">
        <v>0</v>
      </c>
      <c r="R257" s="528">
        <v>0</v>
      </c>
      <c r="S257" s="528">
        <v>40000</v>
      </c>
      <c r="T257" s="528">
        <v>40000</v>
      </c>
      <c r="U257" s="528">
        <v>40000</v>
      </c>
      <c r="V257" s="562">
        <f t="shared" si="631"/>
        <v>100</v>
      </c>
    </row>
    <row r="258" spans="1:29" ht="66.75" customHeight="1" x14ac:dyDescent="0.25">
      <c r="A258" s="616">
        <v>56</v>
      </c>
      <c r="B258" s="434" t="s">
        <v>799</v>
      </c>
      <c r="C258" s="496">
        <f t="shared" si="612"/>
        <v>60000</v>
      </c>
      <c r="D258" s="496">
        <f t="shared" si="613"/>
        <v>60000</v>
      </c>
      <c r="E258" s="496">
        <f t="shared" si="614"/>
        <v>60000</v>
      </c>
      <c r="F258" s="562">
        <f t="shared" si="615"/>
        <v>100</v>
      </c>
      <c r="G258" s="509">
        <f t="shared" ref="G258" si="632">G259</f>
        <v>0</v>
      </c>
      <c r="H258" s="509">
        <f t="shared" ref="H258" si="633">H259</f>
        <v>0</v>
      </c>
      <c r="I258" s="509">
        <f t="shared" ref="I258" si="634">I259</f>
        <v>0</v>
      </c>
      <c r="J258" s="509">
        <f t="shared" ref="J258" si="635">J259</f>
        <v>0</v>
      </c>
      <c r="K258" s="509">
        <f t="shared" ref="K258" si="636">K259</f>
        <v>0</v>
      </c>
      <c r="L258" s="509">
        <f t="shared" ref="L258" si="637">L259</f>
        <v>0</v>
      </c>
      <c r="M258" s="509">
        <f t="shared" ref="M258" si="638">M259</f>
        <v>0</v>
      </c>
      <c r="N258" s="509">
        <f t="shared" ref="N258" si="639">N259</f>
        <v>0</v>
      </c>
      <c r="O258" s="509">
        <f t="shared" ref="O258" si="640">O259</f>
        <v>0</v>
      </c>
      <c r="P258" s="509">
        <f t="shared" ref="P258" si="641">P259</f>
        <v>0</v>
      </c>
      <c r="Q258" s="509">
        <f t="shared" ref="Q258" si="642">Q259</f>
        <v>0</v>
      </c>
      <c r="R258" s="509">
        <f t="shared" ref="R258" si="643">R259</f>
        <v>0</v>
      </c>
      <c r="S258" s="509">
        <f t="shared" ref="S258" si="644">S259</f>
        <v>60000</v>
      </c>
      <c r="T258" s="509">
        <f t="shared" ref="T258" si="645">T259</f>
        <v>60000</v>
      </c>
      <c r="U258" s="509">
        <f t="shared" ref="U258" si="646">U259</f>
        <v>60000</v>
      </c>
      <c r="V258" s="561">
        <f t="shared" si="631"/>
        <v>100</v>
      </c>
    </row>
    <row r="259" spans="1:29" x14ac:dyDescent="0.25">
      <c r="A259" s="616"/>
      <c r="B259" s="505" t="s">
        <v>13</v>
      </c>
      <c r="C259" s="528">
        <f t="shared" si="612"/>
        <v>60000</v>
      </c>
      <c r="D259" s="528">
        <f t="shared" si="613"/>
        <v>60000</v>
      </c>
      <c r="E259" s="528">
        <f t="shared" si="614"/>
        <v>60000</v>
      </c>
      <c r="F259" s="562">
        <f t="shared" si="615"/>
        <v>100</v>
      </c>
      <c r="G259" s="528">
        <v>0</v>
      </c>
      <c r="H259" s="528">
        <v>0</v>
      </c>
      <c r="I259" s="528">
        <v>0</v>
      </c>
      <c r="J259" s="528">
        <v>0</v>
      </c>
      <c r="K259" s="528">
        <v>0</v>
      </c>
      <c r="L259" s="528">
        <v>0</v>
      </c>
      <c r="M259" s="528">
        <v>0</v>
      </c>
      <c r="N259" s="528">
        <v>0</v>
      </c>
      <c r="O259" s="528">
        <v>0</v>
      </c>
      <c r="P259" s="528">
        <v>0</v>
      </c>
      <c r="Q259" s="528">
        <v>0</v>
      </c>
      <c r="R259" s="528">
        <v>0</v>
      </c>
      <c r="S259" s="528">
        <v>60000</v>
      </c>
      <c r="T259" s="528">
        <v>60000</v>
      </c>
      <c r="U259" s="528">
        <v>60000</v>
      </c>
      <c r="V259" s="562">
        <f t="shared" si="631"/>
        <v>100</v>
      </c>
    </row>
    <row r="260" spans="1:29" ht="153" customHeight="1" x14ac:dyDescent="0.25">
      <c r="A260" s="616">
        <v>57</v>
      </c>
      <c r="B260" s="434" t="s">
        <v>800</v>
      </c>
      <c r="C260" s="496">
        <f t="shared" ref="C260:C261" si="647">G260+J260+M260+P260+S260</f>
        <v>8050000</v>
      </c>
      <c r="D260" s="496">
        <f t="shared" ref="D260:D261" si="648">H260+K260+N260+Q260+T260</f>
        <v>617599.96</v>
      </c>
      <c r="E260" s="496">
        <f t="shared" ref="E260:E261" si="649">I260+L260+O260+R260+U260</f>
        <v>523360.06</v>
      </c>
      <c r="F260" s="562">
        <f t="shared" ref="F260:F261" si="650">E260/C260*100</f>
        <v>6.5013672049689442</v>
      </c>
      <c r="G260" s="509">
        <f t="shared" ref="G260" si="651">G261</f>
        <v>0</v>
      </c>
      <c r="H260" s="509">
        <f t="shared" ref="H260" si="652">H261</f>
        <v>0</v>
      </c>
      <c r="I260" s="509">
        <f t="shared" ref="I260" si="653">I261</f>
        <v>0</v>
      </c>
      <c r="J260" s="509">
        <f t="shared" ref="J260" si="654">J261</f>
        <v>8000000</v>
      </c>
      <c r="K260" s="509">
        <f t="shared" ref="K260" si="655">K261</f>
        <v>567602.38</v>
      </c>
      <c r="L260" s="509">
        <f t="shared" ref="L260" si="656">L261</f>
        <v>473362.48</v>
      </c>
      <c r="M260" s="509">
        <f t="shared" ref="M260" si="657">M261</f>
        <v>0</v>
      </c>
      <c r="N260" s="509">
        <f t="shared" ref="N260" si="658">N261</f>
        <v>0</v>
      </c>
      <c r="O260" s="509">
        <f t="shared" ref="O260" si="659">O261</f>
        <v>0</v>
      </c>
      <c r="P260" s="509">
        <f t="shared" ref="P260" si="660">P261</f>
        <v>50000</v>
      </c>
      <c r="Q260" s="509">
        <f t="shared" ref="Q260" si="661">Q261</f>
        <v>49997.58</v>
      </c>
      <c r="R260" s="509">
        <f t="shared" ref="R260" si="662">R261</f>
        <v>49997.58</v>
      </c>
      <c r="S260" s="509">
        <f t="shared" ref="S260" si="663">S261</f>
        <v>0</v>
      </c>
      <c r="T260" s="509">
        <f t="shared" ref="T260" si="664">T261</f>
        <v>0</v>
      </c>
      <c r="U260" s="509">
        <f t="shared" ref="U260" si="665">U261</f>
        <v>0</v>
      </c>
      <c r="V260" s="561">
        <v>0</v>
      </c>
    </row>
    <row r="261" spans="1:29" ht="29.25" customHeight="1" x14ac:dyDescent="0.25">
      <c r="A261" s="616"/>
      <c r="B261" s="505" t="s">
        <v>684</v>
      </c>
      <c r="C261" s="528">
        <f t="shared" si="647"/>
        <v>8050000</v>
      </c>
      <c r="D261" s="528">
        <f t="shared" si="648"/>
        <v>617599.96</v>
      </c>
      <c r="E261" s="528">
        <f t="shared" si="649"/>
        <v>523360.06</v>
      </c>
      <c r="F261" s="562">
        <f t="shared" si="650"/>
        <v>6.5013672049689442</v>
      </c>
      <c r="G261" s="528">
        <v>0</v>
      </c>
      <c r="H261" s="528">
        <v>0</v>
      </c>
      <c r="I261" s="528">
        <v>0</v>
      </c>
      <c r="J261" s="528">
        <v>8000000</v>
      </c>
      <c r="K261" s="528">
        <v>567602.38</v>
      </c>
      <c r="L261" s="528">
        <v>473362.48</v>
      </c>
      <c r="M261" s="528">
        <v>0</v>
      </c>
      <c r="N261" s="528">
        <v>0</v>
      </c>
      <c r="O261" s="528">
        <v>0</v>
      </c>
      <c r="P261" s="528">
        <v>50000</v>
      </c>
      <c r="Q261" s="528">
        <v>49997.58</v>
      </c>
      <c r="R261" s="528">
        <v>49997.58</v>
      </c>
      <c r="S261" s="528">
        <v>0</v>
      </c>
      <c r="T261" s="528">
        <v>0</v>
      </c>
      <c r="U261" s="528">
        <v>0</v>
      </c>
      <c r="V261" s="562">
        <v>0</v>
      </c>
    </row>
    <row r="262" spans="1:29" ht="150" customHeight="1" x14ac:dyDescent="0.25">
      <c r="A262" s="616">
        <v>58</v>
      </c>
      <c r="B262" s="434" t="s">
        <v>801</v>
      </c>
      <c r="C262" s="496">
        <f t="shared" ref="C262:C263" si="666">G262+J262+M262+P262+S262</f>
        <v>350000</v>
      </c>
      <c r="D262" s="496">
        <f t="shared" ref="D262:D263" si="667">H262+K262+N262+Q262+T262</f>
        <v>94493.16</v>
      </c>
      <c r="E262" s="496">
        <f t="shared" ref="E262:E263" si="668">I262+L262+O262+R262+U262</f>
        <v>94493.16</v>
      </c>
      <c r="F262" s="562">
        <f t="shared" ref="F262:F263" si="669">E262/C262*100</f>
        <v>26.998045714285716</v>
      </c>
      <c r="G262" s="509">
        <f t="shared" ref="G262" si="670">G263</f>
        <v>0</v>
      </c>
      <c r="H262" s="509">
        <f t="shared" ref="H262" si="671">H263</f>
        <v>0</v>
      </c>
      <c r="I262" s="509">
        <f t="shared" ref="I262" si="672">I263</f>
        <v>0</v>
      </c>
      <c r="J262" s="509">
        <f t="shared" ref="J262" si="673">J263</f>
        <v>0</v>
      </c>
      <c r="K262" s="509">
        <f t="shared" ref="K262" si="674">K263</f>
        <v>0</v>
      </c>
      <c r="L262" s="509">
        <f t="shared" ref="L262" si="675">L263</f>
        <v>0</v>
      </c>
      <c r="M262" s="509">
        <f t="shared" ref="M262" si="676">M263</f>
        <v>0</v>
      </c>
      <c r="N262" s="509">
        <f t="shared" ref="N262" si="677">N263</f>
        <v>0</v>
      </c>
      <c r="O262" s="509">
        <f t="shared" ref="O262" si="678">O263</f>
        <v>0</v>
      </c>
      <c r="P262" s="509">
        <f t="shared" ref="P262" si="679">P263</f>
        <v>0</v>
      </c>
      <c r="Q262" s="509">
        <f t="shared" ref="Q262" si="680">Q263</f>
        <v>0</v>
      </c>
      <c r="R262" s="509">
        <f t="shared" ref="R262" si="681">R263</f>
        <v>0</v>
      </c>
      <c r="S262" s="509">
        <f t="shared" ref="S262" si="682">S263</f>
        <v>350000</v>
      </c>
      <c r="T262" s="509">
        <f t="shared" ref="T262" si="683">T263</f>
        <v>94493.16</v>
      </c>
      <c r="U262" s="509">
        <f t="shared" ref="U262" si="684">U263</f>
        <v>94493.16</v>
      </c>
      <c r="V262" s="561">
        <f t="shared" ref="V262:V263" si="685">U262/S262*100</f>
        <v>26.998045714285716</v>
      </c>
    </row>
    <row r="263" spans="1:29" ht="45" x14ac:dyDescent="0.25">
      <c r="A263" s="616"/>
      <c r="B263" s="505" t="s">
        <v>726</v>
      </c>
      <c r="C263" s="528">
        <f t="shared" si="666"/>
        <v>350000</v>
      </c>
      <c r="D263" s="528">
        <f t="shared" si="667"/>
        <v>94493.16</v>
      </c>
      <c r="E263" s="528">
        <f t="shared" si="668"/>
        <v>94493.16</v>
      </c>
      <c r="F263" s="562">
        <f t="shared" si="669"/>
        <v>26.998045714285716</v>
      </c>
      <c r="G263" s="528">
        <v>0</v>
      </c>
      <c r="H263" s="528">
        <v>0</v>
      </c>
      <c r="I263" s="528">
        <v>0</v>
      </c>
      <c r="J263" s="528">
        <v>0</v>
      </c>
      <c r="K263" s="528">
        <v>0</v>
      </c>
      <c r="L263" s="528">
        <v>0</v>
      </c>
      <c r="M263" s="528">
        <v>0</v>
      </c>
      <c r="N263" s="528">
        <v>0</v>
      </c>
      <c r="O263" s="528">
        <v>0</v>
      </c>
      <c r="P263" s="528">
        <v>0</v>
      </c>
      <c r="Q263" s="528">
        <v>0</v>
      </c>
      <c r="R263" s="528">
        <v>0</v>
      </c>
      <c r="S263" s="528">
        <v>350000</v>
      </c>
      <c r="T263" s="528">
        <v>94493.16</v>
      </c>
      <c r="U263" s="528">
        <v>94493.16</v>
      </c>
      <c r="V263" s="562">
        <f t="shared" si="685"/>
        <v>26.998045714285716</v>
      </c>
    </row>
    <row r="264" spans="1:29" ht="28.5" x14ac:dyDescent="0.25">
      <c r="A264" s="616"/>
      <c r="B264" s="506" t="s">
        <v>54</v>
      </c>
      <c r="C264" s="543">
        <f t="shared" ref="C264" si="686">C266+C265</f>
        <v>8575000</v>
      </c>
      <c r="D264" s="543">
        <f t="shared" ref="D264" si="687">D266+D265</f>
        <v>887093.12</v>
      </c>
      <c r="E264" s="543">
        <f t="shared" ref="E264" si="688">E266+E265</f>
        <v>792853.22</v>
      </c>
      <c r="F264" s="563">
        <f t="shared" ref="F264:F267" si="689">E264/C264*100</f>
        <v>9.2461016909620977</v>
      </c>
      <c r="G264" s="543">
        <f>G266+G265</f>
        <v>0</v>
      </c>
      <c r="H264" s="543">
        <f t="shared" ref="H264:U264" si="690">H266+H265</f>
        <v>0</v>
      </c>
      <c r="I264" s="543">
        <f t="shared" si="690"/>
        <v>0</v>
      </c>
      <c r="J264" s="543">
        <f t="shared" si="690"/>
        <v>8000000</v>
      </c>
      <c r="K264" s="543">
        <f t="shared" si="690"/>
        <v>567602.38</v>
      </c>
      <c r="L264" s="543">
        <f t="shared" si="690"/>
        <v>473362.48</v>
      </c>
      <c r="M264" s="543">
        <f t="shared" si="690"/>
        <v>0</v>
      </c>
      <c r="N264" s="543">
        <f t="shared" si="690"/>
        <v>0</v>
      </c>
      <c r="O264" s="543">
        <f t="shared" si="690"/>
        <v>0</v>
      </c>
      <c r="P264" s="543">
        <f t="shared" si="690"/>
        <v>50000</v>
      </c>
      <c r="Q264" s="543">
        <f t="shared" si="690"/>
        <v>49997.58</v>
      </c>
      <c r="R264" s="543">
        <f t="shared" si="690"/>
        <v>49997.58</v>
      </c>
      <c r="S264" s="543">
        <f t="shared" si="690"/>
        <v>525000</v>
      </c>
      <c r="T264" s="543">
        <f t="shared" si="690"/>
        <v>269493.16000000003</v>
      </c>
      <c r="U264" s="543">
        <f t="shared" si="690"/>
        <v>269493.16000000003</v>
      </c>
      <c r="V264" s="563">
        <f t="shared" ref="V264:V266" si="691">U264/S264*100</f>
        <v>51.332030476190482</v>
      </c>
    </row>
    <row r="265" spans="1:29" s="497" customFormat="1" x14ac:dyDescent="0.25">
      <c r="A265" s="544"/>
      <c r="B265" s="505" t="s">
        <v>13</v>
      </c>
      <c r="C265" s="528">
        <f t="shared" ref="C265" si="692">G265+J265+M265+P265+S265</f>
        <v>175000</v>
      </c>
      <c r="D265" s="528">
        <f t="shared" ref="D265" si="693">H265+K265+N265+Q265+T265</f>
        <v>175000</v>
      </c>
      <c r="E265" s="528">
        <f t="shared" ref="E265" si="694">I265+L265+O265+R265+U265</f>
        <v>175000</v>
      </c>
      <c r="F265" s="562">
        <f t="shared" si="689"/>
        <v>100</v>
      </c>
      <c r="G265" s="528">
        <f>G255+G259+G257</f>
        <v>0</v>
      </c>
      <c r="H265" s="528">
        <f t="shared" ref="H265:U265" si="695">H255+H259+H257</f>
        <v>0</v>
      </c>
      <c r="I265" s="528">
        <f t="shared" si="695"/>
        <v>0</v>
      </c>
      <c r="J265" s="528">
        <f t="shared" si="695"/>
        <v>0</v>
      </c>
      <c r="K265" s="528">
        <f t="shared" si="695"/>
        <v>0</v>
      </c>
      <c r="L265" s="528">
        <f t="shared" si="695"/>
        <v>0</v>
      </c>
      <c r="M265" s="528">
        <f t="shared" si="695"/>
        <v>0</v>
      </c>
      <c r="N265" s="528">
        <f t="shared" si="695"/>
        <v>0</v>
      </c>
      <c r="O265" s="528">
        <f t="shared" si="695"/>
        <v>0</v>
      </c>
      <c r="P265" s="528">
        <f t="shared" si="695"/>
        <v>0</v>
      </c>
      <c r="Q265" s="528">
        <f t="shared" si="695"/>
        <v>0</v>
      </c>
      <c r="R265" s="528">
        <f t="shared" si="695"/>
        <v>0</v>
      </c>
      <c r="S265" s="528">
        <f t="shared" si="695"/>
        <v>175000</v>
      </c>
      <c r="T265" s="528">
        <f t="shared" si="695"/>
        <v>175000</v>
      </c>
      <c r="U265" s="528">
        <f t="shared" si="695"/>
        <v>175000</v>
      </c>
      <c r="V265" s="562">
        <f t="shared" si="691"/>
        <v>100</v>
      </c>
      <c r="W265" s="593"/>
      <c r="X265" s="593"/>
      <c r="Y265" s="593"/>
      <c r="Z265" s="593"/>
      <c r="AA265" s="593"/>
      <c r="AB265" s="593"/>
      <c r="AC265" s="593"/>
    </row>
    <row r="266" spans="1:29" x14ac:dyDescent="0.25">
      <c r="A266" s="616"/>
      <c r="B266" s="505" t="s">
        <v>684</v>
      </c>
      <c r="C266" s="528">
        <f t="shared" ref="C266:C267" si="696">G266+J266+M266+P266+S266</f>
        <v>8400000</v>
      </c>
      <c r="D266" s="528">
        <f t="shared" ref="D266:D267" si="697">H266+K266+N266+Q266+T266</f>
        <v>712093.12</v>
      </c>
      <c r="E266" s="528">
        <f t="shared" ref="E266:E267" si="698">I266+L266+O266+R266+U266</f>
        <v>617853.22</v>
      </c>
      <c r="F266" s="562">
        <f t="shared" si="689"/>
        <v>7.3553954761904752</v>
      </c>
      <c r="G266" s="528">
        <f>G261+G263</f>
        <v>0</v>
      </c>
      <c r="H266" s="528">
        <f t="shared" ref="H266:U266" si="699">H261+H263</f>
        <v>0</v>
      </c>
      <c r="I266" s="528">
        <f t="shared" si="699"/>
        <v>0</v>
      </c>
      <c r="J266" s="528">
        <f t="shared" si="699"/>
        <v>8000000</v>
      </c>
      <c r="K266" s="528">
        <f t="shared" si="699"/>
        <v>567602.38</v>
      </c>
      <c r="L266" s="528">
        <f t="shared" si="699"/>
        <v>473362.48</v>
      </c>
      <c r="M266" s="528">
        <f t="shared" si="699"/>
        <v>0</v>
      </c>
      <c r="N266" s="528">
        <f t="shared" si="699"/>
        <v>0</v>
      </c>
      <c r="O266" s="528">
        <f t="shared" si="699"/>
        <v>0</v>
      </c>
      <c r="P266" s="528">
        <f t="shared" si="699"/>
        <v>50000</v>
      </c>
      <c r="Q266" s="528">
        <f t="shared" si="699"/>
        <v>49997.58</v>
      </c>
      <c r="R266" s="528">
        <f t="shared" si="699"/>
        <v>49997.58</v>
      </c>
      <c r="S266" s="528">
        <f t="shared" si="699"/>
        <v>350000</v>
      </c>
      <c r="T266" s="528">
        <f t="shared" si="699"/>
        <v>94493.16</v>
      </c>
      <c r="U266" s="528">
        <f t="shared" si="699"/>
        <v>94493.16</v>
      </c>
      <c r="V266" s="562">
        <f t="shared" si="691"/>
        <v>26.998045714285716</v>
      </c>
    </row>
    <row r="267" spans="1:29" ht="28.5" x14ac:dyDescent="0.25">
      <c r="A267" s="616"/>
      <c r="B267" s="506" t="s">
        <v>73</v>
      </c>
      <c r="C267" s="543">
        <f t="shared" si="696"/>
        <v>12182312.800000001</v>
      </c>
      <c r="D267" s="543">
        <f t="shared" si="697"/>
        <v>42078582.050000004</v>
      </c>
      <c r="E267" s="543">
        <f t="shared" si="698"/>
        <v>41976500.079999998</v>
      </c>
      <c r="F267" s="563">
        <f t="shared" si="689"/>
        <v>344.56921907308106</v>
      </c>
      <c r="G267" s="543">
        <f t="shared" ref="G267:U267" si="700">G268+G272+G279</f>
        <v>601003.80000000005</v>
      </c>
      <c r="H267" s="543">
        <f t="shared" si="700"/>
        <v>555774.89</v>
      </c>
      <c r="I267" s="543">
        <f t="shared" si="700"/>
        <v>555659.07000000007</v>
      </c>
      <c r="J267" s="543">
        <f t="shared" si="700"/>
        <v>8760682</v>
      </c>
      <c r="K267" s="543">
        <f t="shared" si="700"/>
        <v>1278237.3799999999</v>
      </c>
      <c r="L267" s="543">
        <f t="shared" si="700"/>
        <v>1178613.6200000001</v>
      </c>
      <c r="M267" s="543">
        <f t="shared" si="700"/>
        <v>320434</v>
      </c>
      <c r="N267" s="543">
        <f t="shared" si="700"/>
        <v>35578234</v>
      </c>
      <c r="O267" s="543">
        <f t="shared" si="700"/>
        <v>35578110.539999999</v>
      </c>
      <c r="P267" s="543">
        <f t="shared" si="700"/>
        <v>175434</v>
      </c>
      <c r="Q267" s="543">
        <f t="shared" si="700"/>
        <v>267066.58</v>
      </c>
      <c r="R267" s="543">
        <f t="shared" si="700"/>
        <v>266968.58</v>
      </c>
      <c r="S267" s="543">
        <f t="shared" si="700"/>
        <v>2324759</v>
      </c>
      <c r="T267" s="543">
        <f t="shared" si="700"/>
        <v>4399269.2</v>
      </c>
      <c r="U267" s="543">
        <f t="shared" si="700"/>
        <v>4397148.2700000005</v>
      </c>
      <c r="V267" s="563">
        <f t="shared" ref="V267:V272" si="701">U267/S267*100</f>
        <v>189.14426269561707</v>
      </c>
    </row>
    <row r="268" spans="1:29" x14ac:dyDescent="0.25">
      <c r="A268" s="616"/>
      <c r="B268" s="505" t="s">
        <v>13</v>
      </c>
      <c r="C268" s="528">
        <f t="shared" ref="C268:C271" si="702">G268+J268+M268+P268+S268</f>
        <v>480010.8</v>
      </c>
      <c r="D268" s="528">
        <f t="shared" ref="D268" si="703">H268+K268+N268+Q268+T268</f>
        <v>480010.8</v>
      </c>
      <c r="E268" s="528">
        <f>I268+L268+O268+R268+U268</f>
        <v>479470.98</v>
      </c>
      <c r="F268" s="562">
        <f t="shared" ref="F268:F271" si="704">E268/C268*100</f>
        <v>99.887540030349314</v>
      </c>
      <c r="G268" s="528">
        <f>G196+G205+G230+G235+G244+G252+G265</f>
        <v>51003.8</v>
      </c>
      <c r="H268" s="528">
        <f t="shared" ref="H268:U268" si="705">H196+H205+H230+H235+H244+H252+H265</f>
        <v>51003.8</v>
      </c>
      <c r="I268" s="528">
        <f t="shared" si="705"/>
        <v>50887.979999999996</v>
      </c>
      <c r="J268" s="528">
        <f t="shared" si="705"/>
        <v>55543</v>
      </c>
      <c r="K268" s="528">
        <f t="shared" si="705"/>
        <v>55543</v>
      </c>
      <c r="L268" s="528">
        <f t="shared" si="705"/>
        <v>55200</v>
      </c>
      <c r="M268" s="528">
        <f t="shared" si="705"/>
        <v>55234</v>
      </c>
      <c r="N268" s="528">
        <f t="shared" si="705"/>
        <v>55234</v>
      </c>
      <c r="O268" s="528">
        <f t="shared" si="705"/>
        <v>55171</v>
      </c>
      <c r="P268" s="528">
        <f t="shared" si="705"/>
        <v>85234</v>
      </c>
      <c r="Q268" s="528">
        <f t="shared" si="705"/>
        <v>85234</v>
      </c>
      <c r="R268" s="528">
        <f t="shared" si="705"/>
        <v>85216</v>
      </c>
      <c r="S268" s="528">
        <f t="shared" si="705"/>
        <v>232996</v>
      </c>
      <c r="T268" s="528">
        <f t="shared" si="705"/>
        <v>232996</v>
      </c>
      <c r="U268" s="528">
        <f t="shared" si="705"/>
        <v>232996</v>
      </c>
      <c r="V268" s="562">
        <f t="shared" si="701"/>
        <v>100</v>
      </c>
    </row>
    <row r="269" spans="1:29" x14ac:dyDescent="0.25">
      <c r="A269" s="621"/>
      <c r="B269" s="505" t="s">
        <v>155</v>
      </c>
      <c r="C269" s="528"/>
      <c r="D269" s="528"/>
      <c r="E269" s="528"/>
      <c r="F269" s="562"/>
      <c r="G269" s="528"/>
      <c r="H269" s="528"/>
      <c r="I269" s="528"/>
      <c r="J269" s="528"/>
      <c r="K269" s="528"/>
      <c r="L269" s="528"/>
      <c r="M269" s="528"/>
      <c r="N269" s="528"/>
      <c r="O269" s="528"/>
      <c r="P269" s="528"/>
      <c r="Q269" s="528"/>
      <c r="R269" s="528"/>
      <c r="S269" s="528"/>
      <c r="T269" s="528"/>
      <c r="U269" s="528"/>
      <c r="V269" s="562"/>
    </row>
    <row r="270" spans="1:29" x14ac:dyDescent="0.25">
      <c r="A270" s="621"/>
      <c r="B270" s="505" t="s">
        <v>14</v>
      </c>
      <c r="C270" s="528">
        <f t="shared" si="702"/>
        <v>275010.8</v>
      </c>
      <c r="D270" s="528">
        <f t="shared" ref="D270:D271" si="706">H270+K270+N270+Q270+T270</f>
        <v>275010.8</v>
      </c>
      <c r="E270" s="528">
        <f t="shared" ref="E270:E271" si="707">I270+L270+O270+R270+U270</f>
        <v>274470.98</v>
      </c>
      <c r="F270" s="562">
        <f t="shared" si="704"/>
        <v>99.80370952704402</v>
      </c>
      <c r="G270" s="528">
        <f>G196+G199+G201+G228+G248+G250</f>
        <v>51003.8</v>
      </c>
      <c r="H270" s="528">
        <f t="shared" ref="H270:U270" si="708">H196+H199+H201+H228+H248+H250</f>
        <v>51003.8</v>
      </c>
      <c r="I270" s="528">
        <f t="shared" si="708"/>
        <v>50887.98</v>
      </c>
      <c r="J270" s="528">
        <f t="shared" si="708"/>
        <v>55543</v>
      </c>
      <c r="K270" s="528">
        <f t="shared" si="708"/>
        <v>55543</v>
      </c>
      <c r="L270" s="528">
        <f t="shared" si="708"/>
        <v>55200</v>
      </c>
      <c r="M270" s="528">
        <f t="shared" si="708"/>
        <v>55234</v>
      </c>
      <c r="N270" s="528">
        <f t="shared" si="708"/>
        <v>55234</v>
      </c>
      <c r="O270" s="528">
        <f t="shared" si="708"/>
        <v>55171</v>
      </c>
      <c r="P270" s="528">
        <f t="shared" si="708"/>
        <v>55234</v>
      </c>
      <c r="Q270" s="528">
        <f t="shared" si="708"/>
        <v>55234</v>
      </c>
      <c r="R270" s="528">
        <f t="shared" si="708"/>
        <v>55216</v>
      </c>
      <c r="S270" s="528">
        <f t="shared" si="708"/>
        <v>57996</v>
      </c>
      <c r="T270" s="528">
        <f t="shared" si="708"/>
        <v>57996</v>
      </c>
      <c r="U270" s="528">
        <f t="shared" si="708"/>
        <v>57996</v>
      </c>
      <c r="V270" s="562">
        <f t="shared" si="701"/>
        <v>100</v>
      </c>
    </row>
    <row r="271" spans="1:29" x14ac:dyDescent="0.25">
      <c r="A271" s="621"/>
      <c r="B271" s="505" t="s">
        <v>50</v>
      </c>
      <c r="C271" s="528">
        <f t="shared" si="702"/>
        <v>205000</v>
      </c>
      <c r="D271" s="528">
        <f t="shared" si="706"/>
        <v>205000</v>
      </c>
      <c r="E271" s="528">
        <f t="shared" si="707"/>
        <v>205000</v>
      </c>
      <c r="F271" s="562">
        <f t="shared" si="704"/>
        <v>100</v>
      </c>
      <c r="G271" s="528">
        <f>G238+G255+G257+G259</f>
        <v>0</v>
      </c>
      <c r="H271" s="528">
        <f t="shared" ref="H271:U271" si="709">H238+H255+H257+H259</f>
        <v>0</v>
      </c>
      <c r="I271" s="528">
        <f t="shared" si="709"/>
        <v>0</v>
      </c>
      <c r="J271" s="528">
        <f t="shared" si="709"/>
        <v>0</v>
      </c>
      <c r="K271" s="528">
        <f t="shared" si="709"/>
        <v>0</v>
      </c>
      <c r="L271" s="528">
        <f t="shared" si="709"/>
        <v>0</v>
      </c>
      <c r="M271" s="528">
        <f t="shared" si="709"/>
        <v>0</v>
      </c>
      <c r="N271" s="528">
        <f t="shared" si="709"/>
        <v>0</v>
      </c>
      <c r="O271" s="528">
        <f t="shared" si="709"/>
        <v>0</v>
      </c>
      <c r="P271" s="528">
        <f t="shared" si="709"/>
        <v>30000</v>
      </c>
      <c r="Q271" s="528">
        <f t="shared" si="709"/>
        <v>30000</v>
      </c>
      <c r="R271" s="528">
        <f t="shared" si="709"/>
        <v>30000</v>
      </c>
      <c r="S271" s="528">
        <f t="shared" si="709"/>
        <v>175000</v>
      </c>
      <c r="T271" s="528">
        <f t="shared" si="709"/>
        <v>175000</v>
      </c>
      <c r="U271" s="528">
        <f t="shared" si="709"/>
        <v>175000</v>
      </c>
      <c r="V271" s="562">
        <f t="shared" si="701"/>
        <v>100</v>
      </c>
    </row>
    <row r="272" spans="1:29" x14ac:dyDescent="0.25">
      <c r="A272" s="616"/>
      <c r="B272" s="505" t="s">
        <v>22</v>
      </c>
      <c r="C272" s="528">
        <f t="shared" ref="C272:C279" si="710">G272+J272+M272+P272+S272</f>
        <v>11602302</v>
      </c>
      <c r="D272" s="528">
        <f t="shared" ref="D272:D279" si="711">H272+K272+N272+Q272+T272</f>
        <v>3913197.09</v>
      </c>
      <c r="E272" s="528">
        <f t="shared" ref="E272:E279" si="712">I272+L272+O272+R272+U272</f>
        <v>3811654.9400000004</v>
      </c>
      <c r="F272" s="562">
        <f t="shared" ref="F272:F279" si="713">E272/C272*100</f>
        <v>32.852574773523394</v>
      </c>
      <c r="G272" s="528">
        <f>G266+G216</f>
        <v>500000</v>
      </c>
      <c r="H272" s="528">
        <f t="shared" ref="H272:U272" si="714">H266+H216</f>
        <v>489561.09</v>
      </c>
      <c r="I272" s="528">
        <f t="shared" si="714"/>
        <v>489561.09</v>
      </c>
      <c r="J272" s="528">
        <f t="shared" si="714"/>
        <v>8655139</v>
      </c>
      <c r="K272" s="528">
        <f t="shared" si="714"/>
        <v>1222694.3799999999</v>
      </c>
      <c r="L272" s="528">
        <f t="shared" si="714"/>
        <v>1123413.6200000001</v>
      </c>
      <c r="M272" s="528">
        <f t="shared" si="714"/>
        <v>265200</v>
      </c>
      <c r="N272" s="528">
        <f t="shared" si="714"/>
        <v>265200</v>
      </c>
      <c r="O272" s="528">
        <f t="shared" si="714"/>
        <v>265139.53999999998</v>
      </c>
      <c r="P272" s="528">
        <f t="shared" si="714"/>
        <v>90200</v>
      </c>
      <c r="Q272" s="528">
        <f t="shared" si="714"/>
        <v>89767.58</v>
      </c>
      <c r="R272" s="528">
        <f t="shared" si="714"/>
        <v>89687.58</v>
      </c>
      <c r="S272" s="528">
        <f t="shared" si="714"/>
        <v>2091763</v>
      </c>
      <c r="T272" s="528">
        <f t="shared" si="714"/>
        <v>1845974.0399999998</v>
      </c>
      <c r="U272" s="528">
        <f t="shared" si="714"/>
        <v>1843853.11</v>
      </c>
      <c r="V272" s="562">
        <f t="shared" si="701"/>
        <v>88.148280182793187</v>
      </c>
    </row>
    <row r="273" spans="1:22" x14ac:dyDescent="0.25">
      <c r="A273" s="621"/>
      <c r="B273" s="505" t="s">
        <v>155</v>
      </c>
      <c r="C273" s="528"/>
      <c r="D273" s="528"/>
      <c r="E273" s="528"/>
      <c r="F273" s="562"/>
      <c r="G273" s="528"/>
      <c r="H273" s="528"/>
      <c r="I273" s="528"/>
      <c r="J273" s="528"/>
      <c r="K273" s="528"/>
      <c r="L273" s="528"/>
      <c r="M273" s="528"/>
      <c r="N273" s="528"/>
      <c r="O273" s="528"/>
      <c r="P273" s="528"/>
      <c r="Q273" s="528"/>
      <c r="R273" s="528"/>
      <c r="S273" s="528"/>
      <c r="T273" s="528"/>
      <c r="U273" s="528"/>
      <c r="V273" s="562"/>
    </row>
    <row r="274" spans="1:22" x14ac:dyDescent="0.25">
      <c r="A274" s="621"/>
      <c r="B274" s="505" t="s">
        <v>29</v>
      </c>
      <c r="C274" s="528">
        <f t="shared" si="710"/>
        <v>5000</v>
      </c>
      <c r="D274" s="528">
        <f t="shared" si="711"/>
        <v>5000</v>
      </c>
      <c r="E274" s="528">
        <f t="shared" si="712"/>
        <v>0</v>
      </c>
      <c r="F274" s="562">
        <f t="shared" si="713"/>
        <v>0</v>
      </c>
      <c r="G274" s="528">
        <f>G210</f>
        <v>0</v>
      </c>
      <c r="H274" s="528">
        <f t="shared" ref="H274:V274" si="715">H210</f>
        <v>0</v>
      </c>
      <c r="I274" s="528">
        <f t="shared" si="715"/>
        <v>0</v>
      </c>
      <c r="J274" s="528">
        <f t="shared" si="715"/>
        <v>5000</v>
      </c>
      <c r="K274" s="528">
        <f t="shared" si="715"/>
        <v>5000</v>
      </c>
      <c r="L274" s="528">
        <f t="shared" si="715"/>
        <v>0</v>
      </c>
      <c r="M274" s="528">
        <f t="shared" si="715"/>
        <v>0</v>
      </c>
      <c r="N274" s="528">
        <f t="shared" si="715"/>
        <v>0</v>
      </c>
      <c r="O274" s="528">
        <f t="shared" si="715"/>
        <v>0</v>
      </c>
      <c r="P274" s="528">
        <f t="shared" si="715"/>
        <v>0</v>
      </c>
      <c r="Q274" s="528">
        <f t="shared" si="715"/>
        <v>0</v>
      </c>
      <c r="R274" s="528">
        <f t="shared" si="715"/>
        <v>0</v>
      </c>
      <c r="S274" s="528">
        <f t="shared" si="715"/>
        <v>0</v>
      </c>
      <c r="T274" s="528">
        <f t="shared" si="715"/>
        <v>0</v>
      </c>
      <c r="U274" s="528">
        <f t="shared" si="715"/>
        <v>0</v>
      </c>
      <c r="V274" s="528">
        <f t="shared" si="715"/>
        <v>0</v>
      </c>
    </row>
    <row r="275" spans="1:22" ht="30" x14ac:dyDescent="0.25">
      <c r="A275" s="621"/>
      <c r="B275" s="505" t="s">
        <v>724</v>
      </c>
      <c r="C275" s="528">
        <f t="shared" si="710"/>
        <v>9750000</v>
      </c>
      <c r="D275" s="528">
        <f t="shared" si="711"/>
        <v>2049710.09</v>
      </c>
      <c r="E275" s="528">
        <f t="shared" si="712"/>
        <v>1955461.5300000003</v>
      </c>
      <c r="F275" s="562">
        <f t="shared" si="713"/>
        <v>20.056015692307692</v>
      </c>
      <c r="G275" s="528">
        <f>G214+G261+G263</f>
        <v>500000</v>
      </c>
      <c r="H275" s="528">
        <f t="shared" ref="H275:U275" si="716">H214+H261+H263</f>
        <v>489561.09</v>
      </c>
      <c r="I275" s="528">
        <f t="shared" si="716"/>
        <v>489561.09</v>
      </c>
      <c r="J275" s="528">
        <f t="shared" si="716"/>
        <v>8000000</v>
      </c>
      <c r="K275" s="528">
        <f t="shared" si="716"/>
        <v>567602.38</v>
      </c>
      <c r="L275" s="528">
        <f t="shared" si="716"/>
        <v>473362.48</v>
      </c>
      <c r="M275" s="528">
        <f t="shared" si="716"/>
        <v>250000</v>
      </c>
      <c r="N275" s="528">
        <f t="shared" si="716"/>
        <v>250000</v>
      </c>
      <c r="O275" s="528">
        <f t="shared" si="716"/>
        <v>249992.08</v>
      </c>
      <c r="P275" s="528">
        <f t="shared" si="716"/>
        <v>50000</v>
      </c>
      <c r="Q275" s="528">
        <f t="shared" si="716"/>
        <v>49997.58</v>
      </c>
      <c r="R275" s="528">
        <f t="shared" si="716"/>
        <v>49997.58</v>
      </c>
      <c r="S275" s="528">
        <f t="shared" si="716"/>
        <v>950000</v>
      </c>
      <c r="T275" s="528">
        <f t="shared" si="716"/>
        <v>692549.04</v>
      </c>
      <c r="U275" s="528">
        <f t="shared" si="716"/>
        <v>692548.3</v>
      </c>
      <c r="V275" s="562">
        <f t="shared" ref="V275:V278" si="717">U275/S275*100</f>
        <v>72.89982105263158</v>
      </c>
    </row>
    <row r="276" spans="1:22" ht="65.25" customHeight="1" x14ac:dyDescent="0.25">
      <c r="A276" s="621"/>
      <c r="B276" s="505" t="s">
        <v>725</v>
      </c>
      <c r="C276" s="528">
        <f t="shared" si="710"/>
        <v>350000</v>
      </c>
      <c r="D276" s="528">
        <f t="shared" si="711"/>
        <v>94493.16</v>
      </c>
      <c r="E276" s="528">
        <f t="shared" si="712"/>
        <v>94493.16</v>
      </c>
      <c r="F276" s="562">
        <f t="shared" si="713"/>
        <v>26.998045714285716</v>
      </c>
      <c r="G276" s="528">
        <f>G263</f>
        <v>0</v>
      </c>
      <c r="H276" s="528">
        <f t="shared" ref="H276:U276" si="718">H263</f>
        <v>0</v>
      </c>
      <c r="I276" s="528">
        <f t="shared" si="718"/>
        <v>0</v>
      </c>
      <c r="J276" s="528">
        <f t="shared" si="718"/>
        <v>0</v>
      </c>
      <c r="K276" s="528">
        <f t="shared" si="718"/>
        <v>0</v>
      </c>
      <c r="L276" s="528">
        <f t="shared" si="718"/>
        <v>0</v>
      </c>
      <c r="M276" s="528">
        <f t="shared" si="718"/>
        <v>0</v>
      </c>
      <c r="N276" s="528">
        <f t="shared" si="718"/>
        <v>0</v>
      </c>
      <c r="O276" s="528">
        <f t="shared" si="718"/>
        <v>0</v>
      </c>
      <c r="P276" s="528">
        <f t="shared" si="718"/>
        <v>0</v>
      </c>
      <c r="Q276" s="528">
        <f t="shared" si="718"/>
        <v>0</v>
      </c>
      <c r="R276" s="528">
        <f t="shared" si="718"/>
        <v>0</v>
      </c>
      <c r="S276" s="528">
        <f t="shared" si="718"/>
        <v>350000</v>
      </c>
      <c r="T276" s="528">
        <f t="shared" si="718"/>
        <v>94493.16</v>
      </c>
      <c r="U276" s="528">
        <f t="shared" si="718"/>
        <v>94493.16</v>
      </c>
      <c r="V276" s="562">
        <f t="shared" si="717"/>
        <v>26.998045714285716</v>
      </c>
    </row>
    <row r="277" spans="1:22" x14ac:dyDescent="0.25">
      <c r="A277" s="621"/>
      <c r="B277" s="505" t="s">
        <v>31</v>
      </c>
      <c r="C277" s="528">
        <f t="shared" si="710"/>
        <v>352448</v>
      </c>
      <c r="D277" s="528">
        <f t="shared" si="711"/>
        <v>352401</v>
      </c>
      <c r="E277" s="528">
        <f t="shared" si="712"/>
        <v>352400.55</v>
      </c>
      <c r="F277" s="562">
        <f t="shared" si="713"/>
        <v>99.986537021064095</v>
      </c>
      <c r="G277" s="528">
        <f>G211</f>
        <v>0</v>
      </c>
      <c r="H277" s="528">
        <f t="shared" ref="H277:V277" si="719">H211</f>
        <v>0</v>
      </c>
      <c r="I277" s="528">
        <f t="shared" si="719"/>
        <v>0</v>
      </c>
      <c r="J277" s="528">
        <f t="shared" si="719"/>
        <v>352448</v>
      </c>
      <c r="K277" s="528">
        <f t="shared" si="719"/>
        <v>352401</v>
      </c>
      <c r="L277" s="528">
        <f t="shared" si="719"/>
        <v>352400.55</v>
      </c>
      <c r="M277" s="528">
        <f t="shared" si="719"/>
        <v>0</v>
      </c>
      <c r="N277" s="528">
        <f t="shared" si="719"/>
        <v>0</v>
      </c>
      <c r="O277" s="528">
        <f t="shared" si="719"/>
        <v>0</v>
      </c>
      <c r="P277" s="528">
        <f t="shared" si="719"/>
        <v>0</v>
      </c>
      <c r="Q277" s="528">
        <f t="shared" si="719"/>
        <v>0</v>
      </c>
      <c r="R277" s="528">
        <f t="shared" si="719"/>
        <v>0</v>
      </c>
      <c r="S277" s="528">
        <f t="shared" si="719"/>
        <v>0</v>
      </c>
      <c r="T277" s="528">
        <f t="shared" si="719"/>
        <v>0</v>
      </c>
      <c r="U277" s="528">
        <f t="shared" si="719"/>
        <v>0</v>
      </c>
      <c r="V277" s="528">
        <f t="shared" si="719"/>
        <v>0</v>
      </c>
    </row>
    <row r="278" spans="1:22" ht="21" customHeight="1" x14ac:dyDescent="0.25">
      <c r="A278" s="621"/>
      <c r="B278" s="505" t="s">
        <v>32</v>
      </c>
      <c r="C278" s="528">
        <f t="shared" si="710"/>
        <v>1494854</v>
      </c>
      <c r="D278" s="528">
        <f t="shared" si="711"/>
        <v>1506086</v>
      </c>
      <c r="E278" s="528">
        <f t="shared" si="712"/>
        <v>1503792.86</v>
      </c>
      <c r="F278" s="562">
        <f t="shared" si="713"/>
        <v>100.5979754544591</v>
      </c>
      <c r="G278" s="528">
        <f>G212</f>
        <v>0</v>
      </c>
      <c r="H278" s="528">
        <f t="shared" ref="H278:U278" si="720">H212</f>
        <v>0</v>
      </c>
      <c r="I278" s="528">
        <f t="shared" si="720"/>
        <v>0</v>
      </c>
      <c r="J278" s="528">
        <f t="shared" si="720"/>
        <v>297691</v>
      </c>
      <c r="K278" s="528">
        <f t="shared" si="720"/>
        <v>297691</v>
      </c>
      <c r="L278" s="528">
        <f t="shared" si="720"/>
        <v>297650.59000000003</v>
      </c>
      <c r="M278" s="528">
        <f t="shared" si="720"/>
        <v>15200</v>
      </c>
      <c r="N278" s="528">
        <f t="shared" si="720"/>
        <v>15200</v>
      </c>
      <c r="O278" s="528">
        <f t="shared" si="720"/>
        <v>15147.46</v>
      </c>
      <c r="P278" s="528">
        <f t="shared" si="720"/>
        <v>40200</v>
      </c>
      <c r="Q278" s="528">
        <f t="shared" si="720"/>
        <v>39770</v>
      </c>
      <c r="R278" s="528">
        <f t="shared" si="720"/>
        <v>39690</v>
      </c>
      <c r="S278" s="528">
        <f t="shared" si="720"/>
        <v>1141763</v>
      </c>
      <c r="T278" s="528">
        <f t="shared" si="720"/>
        <v>1153425</v>
      </c>
      <c r="U278" s="528">
        <f t="shared" si="720"/>
        <v>1151304.81</v>
      </c>
      <c r="V278" s="562">
        <f t="shared" si="717"/>
        <v>100.83570846138824</v>
      </c>
    </row>
    <row r="279" spans="1:22" ht="45" x14ac:dyDescent="0.25">
      <c r="A279" s="616"/>
      <c r="B279" s="505" t="s">
        <v>723</v>
      </c>
      <c r="C279" s="528">
        <f t="shared" si="710"/>
        <v>100000</v>
      </c>
      <c r="D279" s="528">
        <f t="shared" si="711"/>
        <v>37685374.159999996</v>
      </c>
      <c r="E279" s="528">
        <f t="shared" si="712"/>
        <v>37685374.159999996</v>
      </c>
      <c r="F279" s="562">
        <f t="shared" si="713"/>
        <v>37685.374159999999</v>
      </c>
      <c r="G279" s="528">
        <f t="shared" ref="G279:U279" si="721">G206++G225+G245</f>
        <v>50000</v>
      </c>
      <c r="H279" s="528">
        <f t="shared" si="721"/>
        <v>15210</v>
      </c>
      <c r="I279" s="528">
        <f t="shared" si="721"/>
        <v>15210</v>
      </c>
      <c r="J279" s="528">
        <f t="shared" si="721"/>
        <v>50000</v>
      </c>
      <c r="K279" s="528">
        <f t="shared" si="721"/>
        <v>0</v>
      </c>
      <c r="L279" s="528">
        <f t="shared" si="721"/>
        <v>0</v>
      </c>
      <c r="M279" s="528">
        <f t="shared" si="721"/>
        <v>0</v>
      </c>
      <c r="N279" s="528">
        <f t="shared" si="721"/>
        <v>35257800</v>
      </c>
      <c r="O279" s="528">
        <f t="shared" si="721"/>
        <v>35257800</v>
      </c>
      <c r="P279" s="528">
        <f t="shared" si="721"/>
        <v>0</v>
      </c>
      <c r="Q279" s="528">
        <f t="shared" si="721"/>
        <v>92065</v>
      </c>
      <c r="R279" s="528">
        <f t="shared" si="721"/>
        <v>92065</v>
      </c>
      <c r="S279" s="528">
        <f t="shared" si="721"/>
        <v>0</v>
      </c>
      <c r="T279" s="528">
        <f t="shared" si="721"/>
        <v>2320299.16</v>
      </c>
      <c r="U279" s="528">
        <f t="shared" si="721"/>
        <v>2320299.16</v>
      </c>
      <c r="V279" s="562"/>
    </row>
    <row r="280" spans="1:22" x14ac:dyDescent="0.25">
      <c r="A280" s="616"/>
      <c r="B280" s="505"/>
      <c r="C280" s="505"/>
      <c r="D280" s="505"/>
      <c r="E280" s="505"/>
      <c r="F280" s="562"/>
      <c r="G280" s="528"/>
      <c r="H280" s="528"/>
      <c r="I280" s="528"/>
      <c r="J280" s="528"/>
      <c r="K280" s="528"/>
      <c r="L280" s="528"/>
      <c r="M280" s="528"/>
      <c r="N280" s="528"/>
      <c r="O280" s="528"/>
      <c r="P280" s="528"/>
      <c r="Q280" s="528"/>
      <c r="R280" s="528"/>
      <c r="S280" s="528"/>
      <c r="T280" s="528"/>
      <c r="U280" s="528"/>
      <c r="V280" s="562"/>
    </row>
    <row r="281" spans="1:22" x14ac:dyDescent="0.25">
      <c r="A281" s="616"/>
      <c r="B281" s="674" t="s">
        <v>306</v>
      </c>
      <c r="C281" s="674"/>
      <c r="D281" s="674"/>
      <c r="E281" s="674"/>
      <c r="F281" s="674"/>
      <c r="G281" s="674"/>
      <c r="H281" s="674"/>
      <c r="I281" s="674"/>
      <c r="J281" s="674"/>
      <c r="K281" s="674"/>
      <c r="L281" s="674"/>
      <c r="M281" s="674"/>
      <c r="N281" s="674"/>
      <c r="O281" s="674"/>
      <c r="P281" s="674"/>
      <c r="Q281" s="674"/>
      <c r="R281" s="674"/>
      <c r="S281" s="674"/>
      <c r="T281" s="674"/>
      <c r="U281" s="674"/>
      <c r="V281" s="674"/>
    </row>
    <row r="282" spans="1:22" x14ac:dyDescent="0.25">
      <c r="A282" s="672" t="s">
        <v>145</v>
      </c>
      <c r="B282" s="672"/>
      <c r="C282" s="672"/>
      <c r="D282" s="672"/>
      <c r="E282" s="672"/>
      <c r="F282" s="672"/>
      <c r="G282" s="672"/>
      <c r="H282" s="672"/>
      <c r="I282" s="672"/>
      <c r="J282" s="672"/>
      <c r="K282" s="672"/>
      <c r="L282" s="672"/>
      <c r="M282" s="672"/>
      <c r="N282" s="672"/>
      <c r="O282" s="672"/>
      <c r="P282" s="672"/>
      <c r="Q282" s="672"/>
      <c r="R282" s="672"/>
      <c r="S282" s="672"/>
      <c r="T282" s="672"/>
      <c r="U282" s="672"/>
      <c r="V282" s="672"/>
    </row>
    <row r="283" spans="1:22" ht="215.25" customHeight="1" x14ac:dyDescent="0.25">
      <c r="A283" s="616">
        <v>59</v>
      </c>
      <c r="B283" s="434" t="s">
        <v>739</v>
      </c>
      <c r="C283" s="496">
        <f t="shared" ref="C283:C298" si="722">G283+J283+M283+P283+S283</f>
        <v>127871</v>
      </c>
      <c r="D283" s="496">
        <f t="shared" ref="D283:D298" si="723">H283+K283+N283+Q283+T283</f>
        <v>127871</v>
      </c>
      <c r="E283" s="496">
        <f t="shared" ref="E283:E298" si="724">I283+L283+O283+R283+U283</f>
        <v>113750.83</v>
      </c>
      <c r="F283" s="562">
        <f t="shared" ref="F283:F298" si="725">E283/C283*100</f>
        <v>88.957488406284455</v>
      </c>
      <c r="G283" s="509">
        <f t="shared" ref="G283:V305" si="726">G284</f>
        <v>30000</v>
      </c>
      <c r="H283" s="509">
        <f t="shared" si="726"/>
        <v>30000</v>
      </c>
      <c r="I283" s="509">
        <f t="shared" si="726"/>
        <v>24110.83</v>
      </c>
      <c r="J283" s="509">
        <f t="shared" si="726"/>
        <v>10000</v>
      </c>
      <c r="K283" s="509">
        <f t="shared" si="726"/>
        <v>10000</v>
      </c>
      <c r="L283" s="509">
        <f t="shared" si="726"/>
        <v>8880</v>
      </c>
      <c r="M283" s="509">
        <f t="shared" si="726"/>
        <v>35971</v>
      </c>
      <c r="N283" s="509">
        <f t="shared" si="726"/>
        <v>35971</v>
      </c>
      <c r="O283" s="509">
        <f t="shared" si="726"/>
        <v>28860</v>
      </c>
      <c r="P283" s="509">
        <f t="shared" si="726"/>
        <v>39000</v>
      </c>
      <c r="Q283" s="509">
        <f t="shared" si="726"/>
        <v>39000</v>
      </c>
      <c r="R283" s="509">
        <f t="shared" si="726"/>
        <v>39000</v>
      </c>
      <c r="S283" s="509">
        <f t="shared" si="726"/>
        <v>12900</v>
      </c>
      <c r="T283" s="509">
        <f t="shared" si="726"/>
        <v>12900</v>
      </c>
      <c r="U283" s="509">
        <f t="shared" si="726"/>
        <v>12900</v>
      </c>
      <c r="V283" s="561">
        <f t="shared" ref="V283:V294" si="727">U283/S283*100</f>
        <v>100</v>
      </c>
    </row>
    <row r="284" spans="1:22" x14ac:dyDescent="0.25">
      <c r="A284" s="616"/>
      <c r="B284" s="505" t="s">
        <v>13</v>
      </c>
      <c r="C284" s="528">
        <f t="shared" si="722"/>
        <v>127871</v>
      </c>
      <c r="D284" s="528">
        <f t="shared" si="723"/>
        <v>127871</v>
      </c>
      <c r="E284" s="528">
        <f t="shared" si="724"/>
        <v>113750.83</v>
      </c>
      <c r="F284" s="562">
        <f t="shared" si="725"/>
        <v>88.957488406284455</v>
      </c>
      <c r="G284" s="528">
        <v>30000</v>
      </c>
      <c r="H284" s="528">
        <v>30000</v>
      </c>
      <c r="I284" s="528">
        <v>24110.83</v>
      </c>
      <c r="J284" s="528">
        <v>10000</v>
      </c>
      <c r="K284" s="528">
        <v>10000</v>
      </c>
      <c r="L284" s="528">
        <v>8880</v>
      </c>
      <c r="M284" s="528">
        <v>35971</v>
      </c>
      <c r="N284" s="528">
        <v>35971</v>
      </c>
      <c r="O284" s="528">
        <v>28860</v>
      </c>
      <c r="P284" s="528">
        <v>39000</v>
      </c>
      <c r="Q284" s="528">
        <v>39000</v>
      </c>
      <c r="R284" s="528">
        <v>39000</v>
      </c>
      <c r="S284" s="528">
        <v>12900</v>
      </c>
      <c r="T284" s="528">
        <v>12900</v>
      </c>
      <c r="U284" s="528">
        <v>12900</v>
      </c>
      <c r="V284" s="562">
        <f t="shared" si="727"/>
        <v>100</v>
      </c>
    </row>
    <row r="285" spans="1:22" ht="45" x14ac:dyDescent="0.25">
      <c r="A285" s="628"/>
      <c r="B285" s="505" t="s">
        <v>734</v>
      </c>
      <c r="C285" s="528">
        <f t="shared" si="722"/>
        <v>30000</v>
      </c>
      <c r="D285" s="528">
        <f t="shared" si="723"/>
        <v>30000</v>
      </c>
      <c r="E285" s="528">
        <f t="shared" si="724"/>
        <v>24110.83</v>
      </c>
      <c r="F285" s="562">
        <f t="shared" si="725"/>
        <v>80.369433333333333</v>
      </c>
      <c r="G285" s="528">
        <v>30000</v>
      </c>
      <c r="H285" s="528">
        <v>30000</v>
      </c>
      <c r="I285" s="528">
        <v>24110.83</v>
      </c>
      <c r="J285" s="528"/>
      <c r="K285" s="528"/>
      <c r="L285" s="528"/>
      <c r="M285" s="528"/>
      <c r="N285" s="528"/>
      <c r="O285" s="528"/>
      <c r="P285" s="528"/>
      <c r="Q285" s="528"/>
      <c r="R285" s="528"/>
      <c r="S285" s="528"/>
      <c r="T285" s="528"/>
      <c r="U285" s="528"/>
      <c r="V285" s="562"/>
    </row>
    <row r="286" spans="1:22" x14ac:dyDescent="0.25">
      <c r="A286" s="628"/>
      <c r="B286" s="505" t="s">
        <v>735</v>
      </c>
      <c r="C286" s="528">
        <f t="shared" si="722"/>
        <v>10000</v>
      </c>
      <c r="D286" s="528">
        <f t="shared" si="723"/>
        <v>10000</v>
      </c>
      <c r="E286" s="528">
        <f t="shared" si="724"/>
        <v>8880</v>
      </c>
      <c r="F286" s="562">
        <f t="shared" si="725"/>
        <v>88.8</v>
      </c>
      <c r="G286" s="528"/>
      <c r="H286" s="528"/>
      <c r="I286" s="528"/>
      <c r="J286" s="528">
        <v>10000</v>
      </c>
      <c r="K286" s="528">
        <v>10000</v>
      </c>
      <c r="L286" s="528">
        <v>8880</v>
      </c>
      <c r="M286" s="528"/>
      <c r="N286" s="528"/>
      <c r="O286" s="528"/>
      <c r="P286" s="528"/>
      <c r="Q286" s="528"/>
      <c r="R286" s="528"/>
      <c r="S286" s="528"/>
      <c r="T286" s="528"/>
      <c r="U286" s="528"/>
      <c r="V286" s="562"/>
    </row>
    <row r="287" spans="1:22" ht="30" x14ac:dyDescent="0.25">
      <c r="A287" s="628"/>
      <c r="B287" s="505" t="s">
        <v>736</v>
      </c>
      <c r="C287" s="528">
        <f t="shared" si="722"/>
        <v>35971</v>
      </c>
      <c r="D287" s="528">
        <f t="shared" si="723"/>
        <v>35971</v>
      </c>
      <c r="E287" s="528">
        <f t="shared" si="724"/>
        <v>28860</v>
      </c>
      <c r="F287" s="562">
        <f t="shared" si="725"/>
        <v>80.231297434044095</v>
      </c>
      <c r="G287" s="528"/>
      <c r="H287" s="528"/>
      <c r="I287" s="528"/>
      <c r="J287" s="528"/>
      <c r="K287" s="528"/>
      <c r="L287" s="528"/>
      <c r="M287" s="528">
        <v>35971</v>
      </c>
      <c r="N287" s="528">
        <v>35971</v>
      </c>
      <c r="O287" s="528">
        <v>28860</v>
      </c>
      <c r="P287" s="528"/>
      <c r="Q287" s="528"/>
      <c r="R287" s="528"/>
      <c r="S287" s="528"/>
      <c r="T287" s="528"/>
      <c r="U287" s="528"/>
      <c r="V287" s="562"/>
    </row>
    <row r="288" spans="1:22" ht="45" x14ac:dyDescent="0.25">
      <c r="A288" s="628"/>
      <c r="B288" s="505" t="s">
        <v>737</v>
      </c>
      <c r="C288" s="528">
        <f t="shared" si="722"/>
        <v>39000</v>
      </c>
      <c r="D288" s="528">
        <f t="shared" si="723"/>
        <v>39000</v>
      </c>
      <c r="E288" s="528">
        <f t="shared" si="724"/>
        <v>39000</v>
      </c>
      <c r="F288" s="562">
        <f t="shared" si="725"/>
        <v>100</v>
      </c>
      <c r="G288" s="528"/>
      <c r="H288" s="528"/>
      <c r="I288" s="528"/>
      <c r="J288" s="528"/>
      <c r="K288" s="528"/>
      <c r="L288" s="528"/>
      <c r="M288" s="528"/>
      <c r="N288" s="528"/>
      <c r="O288" s="528"/>
      <c r="P288" s="528">
        <v>39000</v>
      </c>
      <c r="Q288" s="528">
        <v>39000</v>
      </c>
      <c r="R288" s="528">
        <v>39000</v>
      </c>
      <c r="S288" s="528"/>
      <c r="T288" s="528"/>
      <c r="U288" s="528"/>
      <c r="V288" s="562"/>
    </row>
    <row r="289" spans="1:22" x14ac:dyDescent="0.25">
      <c r="A289" s="628"/>
      <c r="B289" s="505" t="s">
        <v>738</v>
      </c>
      <c r="C289" s="528">
        <f>G289+J289+M289+P289+S289</f>
        <v>12900</v>
      </c>
      <c r="D289" s="528">
        <f t="shared" si="723"/>
        <v>12900</v>
      </c>
      <c r="E289" s="528">
        <f t="shared" si="724"/>
        <v>12900</v>
      </c>
      <c r="F289" s="562">
        <f t="shared" si="725"/>
        <v>100</v>
      </c>
      <c r="G289" s="528"/>
      <c r="H289" s="528"/>
      <c r="I289" s="528"/>
      <c r="J289" s="528"/>
      <c r="K289" s="528"/>
      <c r="L289" s="528"/>
      <c r="M289" s="528"/>
      <c r="N289" s="528"/>
      <c r="O289" s="528"/>
      <c r="P289" s="528"/>
      <c r="Q289" s="528"/>
      <c r="R289" s="528"/>
      <c r="S289" s="528">
        <v>12900</v>
      </c>
      <c r="T289" s="528">
        <v>12900</v>
      </c>
      <c r="U289" s="528">
        <v>12900</v>
      </c>
      <c r="V289" s="562">
        <f t="shared" ref="V289" si="728">U289/S289*100</f>
        <v>100</v>
      </c>
    </row>
    <row r="290" spans="1:22" x14ac:dyDescent="0.25">
      <c r="A290" s="628"/>
      <c r="B290" s="505"/>
      <c r="C290" s="528"/>
      <c r="D290" s="528"/>
      <c r="E290" s="528"/>
      <c r="F290" s="562"/>
      <c r="G290" s="528"/>
      <c r="H290" s="528"/>
      <c r="I290" s="528"/>
      <c r="J290" s="528"/>
      <c r="K290" s="528"/>
      <c r="L290" s="528"/>
      <c r="M290" s="528"/>
      <c r="N290" s="528"/>
      <c r="O290" s="528"/>
      <c r="P290" s="528"/>
      <c r="Q290" s="528"/>
      <c r="R290" s="528"/>
      <c r="S290" s="528"/>
      <c r="T290" s="528"/>
      <c r="U290" s="528"/>
      <c r="V290" s="562"/>
    </row>
    <row r="291" spans="1:22" ht="60" x14ac:dyDescent="0.25">
      <c r="A291" s="616">
        <v>60</v>
      </c>
      <c r="B291" s="434" t="s">
        <v>146</v>
      </c>
      <c r="C291" s="496">
        <f t="shared" si="722"/>
        <v>31971</v>
      </c>
      <c r="D291" s="496">
        <f t="shared" si="723"/>
        <v>31971</v>
      </c>
      <c r="E291" s="496">
        <f t="shared" si="724"/>
        <v>31971</v>
      </c>
      <c r="F291" s="562">
        <f t="shared" si="725"/>
        <v>100</v>
      </c>
      <c r="G291" s="509">
        <f t="shared" si="726"/>
        <v>7000</v>
      </c>
      <c r="H291" s="509">
        <f t="shared" si="726"/>
        <v>7000</v>
      </c>
      <c r="I291" s="509">
        <f t="shared" si="726"/>
        <v>7000</v>
      </c>
      <c r="J291" s="509">
        <f t="shared" si="726"/>
        <v>7000</v>
      </c>
      <c r="K291" s="509">
        <f t="shared" si="726"/>
        <v>7000</v>
      </c>
      <c r="L291" s="509">
        <f t="shared" si="726"/>
        <v>7000</v>
      </c>
      <c r="M291" s="509">
        <f t="shared" si="726"/>
        <v>5000</v>
      </c>
      <c r="N291" s="509">
        <f t="shared" si="726"/>
        <v>5000</v>
      </c>
      <c r="O291" s="509">
        <f t="shared" si="726"/>
        <v>5000</v>
      </c>
      <c r="P291" s="509">
        <f t="shared" si="726"/>
        <v>4971</v>
      </c>
      <c r="Q291" s="509">
        <f t="shared" si="726"/>
        <v>4971</v>
      </c>
      <c r="R291" s="509">
        <f t="shared" si="726"/>
        <v>4971</v>
      </c>
      <c r="S291" s="509">
        <f t="shared" si="726"/>
        <v>8000</v>
      </c>
      <c r="T291" s="509">
        <f t="shared" si="726"/>
        <v>8000</v>
      </c>
      <c r="U291" s="509">
        <f t="shared" si="726"/>
        <v>8000</v>
      </c>
      <c r="V291" s="561">
        <f t="shared" si="727"/>
        <v>100</v>
      </c>
    </row>
    <row r="292" spans="1:22" x14ac:dyDescent="0.25">
      <c r="A292" s="616"/>
      <c r="B292" s="505" t="s">
        <v>13</v>
      </c>
      <c r="C292" s="528">
        <f t="shared" si="722"/>
        <v>31971</v>
      </c>
      <c r="D292" s="528">
        <f t="shared" si="723"/>
        <v>31971</v>
      </c>
      <c r="E292" s="528">
        <f t="shared" si="724"/>
        <v>31971</v>
      </c>
      <c r="F292" s="562">
        <f t="shared" si="725"/>
        <v>100</v>
      </c>
      <c r="G292" s="528">
        <v>7000</v>
      </c>
      <c r="H292" s="528">
        <v>7000</v>
      </c>
      <c r="I292" s="528">
        <v>7000</v>
      </c>
      <c r="J292" s="528">
        <v>7000</v>
      </c>
      <c r="K292" s="528">
        <v>7000</v>
      </c>
      <c r="L292" s="528">
        <v>7000</v>
      </c>
      <c r="M292" s="528">
        <v>5000</v>
      </c>
      <c r="N292" s="528">
        <v>5000</v>
      </c>
      <c r="O292" s="528">
        <v>5000</v>
      </c>
      <c r="P292" s="528">
        <v>4971</v>
      </c>
      <c r="Q292" s="528">
        <v>4971</v>
      </c>
      <c r="R292" s="528">
        <v>4971</v>
      </c>
      <c r="S292" s="528">
        <v>8000</v>
      </c>
      <c r="T292" s="528">
        <v>8000</v>
      </c>
      <c r="U292" s="528">
        <v>8000</v>
      </c>
      <c r="V292" s="562">
        <f t="shared" si="727"/>
        <v>100</v>
      </c>
    </row>
    <row r="293" spans="1:22" ht="165" x14ac:dyDescent="0.25">
      <c r="A293" s="616">
        <v>61</v>
      </c>
      <c r="B293" s="434" t="s">
        <v>802</v>
      </c>
      <c r="C293" s="496">
        <f t="shared" si="722"/>
        <v>32714</v>
      </c>
      <c r="D293" s="496">
        <f t="shared" si="723"/>
        <v>32714</v>
      </c>
      <c r="E293" s="496">
        <f t="shared" si="724"/>
        <v>17052.72</v>
      </c>
      <c r="F293" s="562">
        <f t="shared" si="725"/>
        <v>52.126673595402586</v>
      </c>
      <c r="G293" s="509">
        <f t="shared" si="726"/>
        <v>20000</v>
      </c>
      <c r="H293" s="509">
        <f t="shared" si="726"/>
        <v>20000</v>
      </c>
      <c r="I293" s="509">
        <f t="shared" si="726"/>
        <v>4338.72</v>
      </c>
      <c r="J293" s="509">
        <f t="shared" si="726"/>
        <v>0</v>
      </c>
      <c r="K293" s="509">
        <f t="shared" si="726"/>
        <v>0</v>
      </c>
      <c r="L293" s="509">
        <f t="shared" si="726"/>
        <v>0</v>
      </c>
      <c r="M293" s="509">
        <f t="shared" si="726"/>
        <v>3000</v>
      </c>
      <c r="N293" s="509">
        <f t="shared" si="726"/>
        <v>3000</v>
      </c>
      <c r="O293" s="509">
        <f t="shared" si="726"/>
        <v>3000</v>
      </c>
      <c r="P293" s="509">
        <f t="shared" si="726"/>
        <v>0</v>
      </c>
      <c r="Q293" s="509">
        <f t="shared" si="726"/>
        <v>0</v>
      </c>
      <c r="R293" s="509">
        <f t="shared" si="726"/>
        <v>0</v>
      </c>
      <c r="S293" s="509">
        <f t="shared" si="726"/>
        <v>9714</v>
      </c>
      <c r="T293" s="509">
        <f t="shared" si="726"/>
        <v>9714</v>
      </c>
      <c r="U293" s="509">
        <f t="shared" si="726"/>
        <v>9714</v>
      </c>
      <c r="V293" s="561">
        <f t="shared" si="727"/>
        <v>100</v>
      </c>
    </row>
    <row r="294" spans="1:22" x14ac:dyDescent="0.25">
      <c r="A294" s="616"/>
      <c r="B294" s="505" t="s">
        <v>13</v>
      </c>
      <c r="C294" s="528">
        <f t="shared" si="722"/>
        <v>32714</v>
      </c>
      <c r="D294" s="528">
        <f t="shared" si="723"/>
        <v>32714</v>
      </c>
      <c r="E294" s="528">
        <f t="shared" si="724"/>
        <v>17052.72</v>
      </c>
      <c r="F294" s="562">
        <f t="shared" si="725"/>
        <v>52.126673595402586</v>
      </c>
      <c r="G294" s="528">
        <v>20000</v>
      </c>
      <c r="H294" s="528">
        <v>20000</v>
      </c>
      <c r="I294" s="528">
        <v>4338.72</v>
      </c>
      <c r="J294" s="528">
        <v>0</v>
      </c>
      <c r="K294" s="528">
        <v>0</v>
      </c>
      <c r="L294" s="528">
        <v>0</v>
      </c>
      <c r="M294" s="528">
        <v>3000</v>
      </c>
      <c r="N294" s="528">
        <v>3000</v>
      </c>
      <c r="O294" s="528">
        <v>3000</v>
      </c>
      <c r="P294" s="528">
        <v>0</v>
      </c>
      <c r="Q294" s="528">
        <v>0</v>
      </c>
      <c r="R294" s="528">
        <v>0</v>
      </c>
      <c r="S294" s="528">
        <v>9714</v>
      </c>
      <c r="T294" s="528">
        <v>9714</v>
      </c>
      <c r="U294" s="528">
        <v>9714</v>
      </c>
      <c r="V294" s="562">
        <f t="shared" si="727"/>
        <v>100</v>
      </c>
    </row>
    <row r="295" spans="1:22" ht="90" x14ac:dyDescent="0.25">
      <c r="A295" s="616">
        <v>62</v>
      </c>
      <c r="B295" s="434" t="s">
        <v>371</v>
      </c>
      <c r="C295" s="496">
        <f t="shared" si="722"/>
        <v>30000</v>
      </c>
      <c r="D295" s="496">
        <f t="shared" si="723"/>
        <v>30000</v>
      </c>
      <c r="E295" s="496">
        <f t="shared" si="724"/>
        <v>29900</v>
      </c>
      <c r="F295" s="562">
        <f t="shared" si="725"/>
        <v>99.666666666666671</v>
      </c>
      <c r="G295" s="509">
        <f t="shared" si="726"/>
        <v>30000</v>
      </c>
      <c r="H295" s="509">
        <f t="shared" si="726"/>
        <v>30000</v>
      </c>
      <c r="I295" s="509">
        <f t="shared" si="726"/>
        <v>29900</v>
      </c>
      <c r="J295" s="509">
        <f t="shared" si="726"/>
        <v>0</v>
      </c>
      <c r="K295" s="509">
        <f t="shared" si="726"/>
        <v>0</v>
      </c>
      <c r="L295" s="509">
        <f t="shared" si="726"/>
        <v>0</v>
      </c>
      <c r="M295" s="509">
        <f t="shared" si="726"/>
        <v>0</v>
      </c>
      <c r="N295" s="509">
        <f t="shared" si="726"/>
        <v>0</v>
      </c>
      <c r="O295" s="509">
        <f t="shared" si="726"/>
        <v>0</v>
      </c>
      <c r="P295" s="509">
        <f t="shared" si="726"/>
        <v>0</v>
      </c>
      <c r="Q295" s="509">
        <f t="shared" si="726"/>
        <v>0</v>
      </c>
      <c r="R295" s="509">
        <f t="shared" si="726"/>
        <v>0</v>
      </c>
      <c r="S295" s="509">
        <f t="shared" si="726"/>
        <v>0</v>
      </c>
      <c r="T295" s="509">
        <f t="shared" si="726"/>
        <v>0</v>
      </c>
      <c r="U295" s="509">
        <f t="shared" si="726"/>
        <v>0</v>
      </c>
      <c r="V295" s="589">
        <f t="shared" si="726"/>
        <v>0</v>
      </c>
    </row>
    <row r="296" spans="1:22" x14ac:dyDescent="0.25">
      <c r="A296" s="616"/>
      <c r="B296" s="505" t="s">
        <v>13</v>
      </c>
      <c r="C296" s="528">
        <f t="shared" si="722"/>
        <v>30000</v>
      </c>
      <c r="D296" s="528">
        <f t="shared" si="723"/>
        <v>30000</v>
      </c>
      <c r="E296" s="528">
        <f t="shared" si="724"/>
        <v>29900</v>
      </c>
      <c r="F296" s="562">
        <f t="shared" si="725"/>
        <v>99.666666666666671</v>
      </c>
      <c r="G296" s="528">
        <v>30000</v>
      </c>
      <c r="H296" s="528">
        <v>30000</v>
      </c>
      <c r="I296" s="528">
        <v>29900</v>
      </c>
      <c r="J296" s="528">
        <v>0</v>
      </c>
      <c r="K296" s="528">
        <v>0</v>
      </c>
      <c r="L296" s="528">
        <v>0</v>
      </c>
      <c r="M296" s="528">
        <v>0</v>
      </c>
      <c r="N296" s="528">
        <v>0</v>
      </c>
      <c r="O296" s="528">
        <v>0</v>
      </c>
      <c r="P296" s="528">
        <v>0</v>
      </c>
      <c r="Q296" s="528">
        <v>0</v>
      </c>
      <c r="R296" s="528">
        <v>0</v>
      </c>
      <c r="S296" s="528">
        <v>0</v>
      </c>
      <c r="T296" s="528">
        <v>0</v>
      </c>
      <c r="U296" s="528">
        <v>0</v>
      </c>
      <c r="V296" s="562">
        <v>0</v>
      </c>
    </row>
    <row r="297" spans="1:22" ht="75" x14ac:dyDescent="0.25">
      <c r="A297" s="616">
        <v>63</v>
      </c>
      <c r="B297" s="434" t="s">
        <v>147</v>
      </c>
      <c r="C297" s="496">
        <f t="shared" si="722"/>
        <v>49530</v>
      </c>
      <c r="D297" s="496">
        <f t="shared" si="723"/>
        <v>49530</v>
      </c>
      <c r="E297" s="496">
        <f t="shared" si="724"/>
        <v>49520</v>
      </c>
      <c r="F297" s="562">
        <f t="shared" si="725"/>
        <v>99.979810216030685</v>
      </c>
      <c r="G297" s="509">
        <f t="shared" si="726"/>
        <v>20000</v>
      </c>
      <c r="H297" s="509">
        <f t="shared" si="726"/>
        <v>20000</v>
      </c>
      <c r="I297" s="509">
        <f t="shared" si="726"/>
        <v>20000</v>
      </c>
      <c r="J297" s="509">
        <f t="shared" si="726"/>
        <v>29530</v>
      </c>
      <c r="K297" s="509">
        <f t="shared" si="726"/>
        <v>29530</v>
      </c>
      <c r="L297" s="509">
        <f t="shared" si="726"/>
        <v>29520</v>
      </c>
      <c r="M297" s="509">
        <f t="shared" si="726"/>
        <v>0</v>
      </c>
      <c r="N297" s="509">
        <f t="shared" si="726"/>
        <v>0</v>
      </c>
      <c r="O297" s="509">
        <f t="shared" si="726"/>
        <v>0</v>
      </c>
      <c r="P297" s="509">
        <f t="shared" si="726"/>
        <v>0</v>
      </c>
      <c r="Q297" s="509">
        <f t="shared" si="726"/>
        <v>0</v>
      </c>
      <c r="R297" s="509">
        <f t="shared" si="726"/>
        <v>0</v>
      </c>
      <c r="S297" s="509">
        <f t="shared" si="726"/>
        <v>0</v>
      </c>
      <c r="T297" s="509">
        <f t="shared" si="726"/>
        <v>0</v>
      </c>
      <c r="U297" s="509">
        <f t="shared" si="726"/>
        <v>0</v>
      </c>
      <c r="V297" s="589">
        <f t="shared" si="726"/>
        <v>0</v>
      </c>
    </row>
    <row r="298" spans="1:22" x14ac:dyDescent="0.25">
      <c r="A298" s="616"/>
      <c r="B298" s="505" t="s">
        <v>13</v>
      </c>
      <c r="C298" s="528">
        <f t="shared" si="722"/>
        <v>49530</v>
      </c>
      <c r="D298" s="528">
        <f t="shared" si="723"/>
        <v>49530</v>
      </c>
      <c r="E298" s="528">
        <f t="shared" si="724"/>
        <v>49520</v>
      </c>
      <c r="F298" s="562">
        <f t="shared" si="725"/>
        <v>99.979810216030685</v>
      </c>
      <c r="G298" s="528">
        <v>20000</v>
      </c>
      <c r="H298" s="528">
        <v>20000</v>
      </c>
      <c r="I298" s="528">
        <v>20000</v>
      </c>
      <c r="J298" s="528">
        <v>29530</v>
      </c>
      <c r="K298" s="528">
        <v>29530</v>
      </c>
      <c r="L298" s="528">
        <v>29520</v>
      </c>
      <c r="M298" s="528">
        <v>0</v>
      </c>
      <c r="N298" s="528">
        <v>0</v>
      </c>
      <c r="O298" s="528">
        <v>0</v>
      </c>
      <c r="P298" s="528">
        <v>0</v>
      </c>
      <c r="Q298" s="528">
        <v>0</v>
      </c>
      <c r="R298" s="528">
        <v>0</v>
      </c>
      <c r="S298" s="528">
        <v>0</v>
      </c>
      <c r="T298" s="528">
        <v>0</v>
      </c>
      <c r="U298" s="528">
        <v>0</v>
      </c>
      <c r="V298" s="562">
        <v>0</v>
      </c>
    </row>
    <row r="299" spans="1:22" ht="155.25" customHeight="1" x14ac:dyDescent="0.25">
      <c r="A299" s="616">
        <v>64</v>
      </c>
      <c r="B299" s="434" t="s">
        <v>803</v>
      </c>
      <c r="C299" s="496">
        <f t="shared" ref="C299:C300" si="729">G299+J299+M299+P299+S299</f>
        <v>15556</v>
      </c>
      <c r="D299" s="496">
        <f t="shared" ref="D299:D300" si="730">H299+K299+N299+Q299+T299</f>
        <v>15540</v>
      </c>
      <c r="E299" s="496">
        <f t="shared" ref="E299:E300" si="731">I299+L299+O299+R299+U299</f>
        <v>15540</v>
      </c>
      <c r="F299" s="562">
        <f t="shared" ref="F299:F300" si="732">E299/C299*100</f>
        <v>99.897145795834405</v>
      </c>
      <c r="G299" s="509">
        <f t="shared" si="726"/>
        <v>0</v>
      </c>
      <c r="H299" s="509">
        <f t="shared" si="726"/>
        <v>0</v>
      </c>
      <c r="I299" s="509">
        <f t="shared" si="726"/>
        <v>0</v>
      </c>
      <c r="J299" s="509">
        <f t="shared" si="726"/>
        <v>0</v>
      </c>
      <c r="K299" s="509">
        <f t="shared" si="726"/>
        <v>0</v>
      </c>
      <c r="L299" s="509">
        <f t="shared" si="726"/>
        <v>0</v>
      </c>
      <c r="M299" s="509">
        <f t="shared" si="726"/>
        <v>0</v>
      </c>
      <c r="N299" s="509">
        <f t="shared" si="726"/>
        <v>0</v>
      </c>
      <c r="O299" s="509">
        <f t="shared" si="726"/>
        <v>0</v>
      </c>
      <c r="P299" s="509">
        <f t="shared" si="726"/>
        <v>0</v>
      </c>
      <c r="Q299" s="509">
        <f t="shared" si="726"/>
        <v>0</v>
      </c>
      <c r="R299" s="509">
        <f t="shared" si="726"/>
        <v>0</v>
      </c>
      <c r="S299" s="509">
        <f t="shared" si="726"/>
        <v>15556</v>
      </c>
      <c r="T299" s="509">
        <f t="shared" si="726"/>
        <v>15540</v>
      </c>
      <c r="U299" s="509">
        <f t="shared" si="726"/>
        <v>15540</v>
      </c>
      <c r="V299" s="561">
        <f t="shared" ref="V299:V300" si="733">U299/S299*100</f>
        <v>99.897145795834405</v>
      </c>
    </row>
    <row r="300" spans="1:22" x14ac:dyDescent="0.25">
      <c r="A300" s="616"/>
      <c r="B300" s="505" t="s">
        <v>13</v>
      </c>
      <c r="C300" s="528">
        <f t="shared" si="729"/>
        <v>15556</v>
      </c>
      <c r="D300" s="528">
        <f t="shared" si="730"/>
        <v>15540</v>
      </c>
      <c r="E300" s="528">
        <f t="shared" si="731"/>
        <v>15540</v>
      </c>
      <c r="F300" s="562">
        <f t="shared" si="732"/>
        <v>99.897145795834405</v>
      </c>
      <c r="G300" s="528">
        <v>0</v>
      </c>
      <c r="H300" s="528">
        <v>0</v>
      </c>
      <c r="I300" s="528">
        <v>0</v>
      </c>
      <c r="J300" s="528">
        <v>0</v>
      </c>
      <c r="K300" s="528">
        <v>0</v>
      </c>
      <c r="L300" s="528">
        <v>0</v>
      </c>
      <c r="M300" s="528">
        <v>0</v>
      </c>
      <c r="N300" s="528">
        <v>0</v>
      </c>
      <c r="O300" s="528">
        <v>0</v>
      </c>
      <c r="P300" s="528">
        <v>0</v>
      </c>
      <c r="Q300" s="528">
        <v>0</v>
      </c>
      <c r="R300" s="528">
        <v>0</v>
      </c>
      <c r="S300" s="528">
        <v>15556</v>
      </c>
      <c r="T300" s="528">
        <v>15540</v>
      </c>
      <c r="U300" s="528">
        <v>15540</v>
      </c>
      <c r="V300" s="562">
        <f t="shared" si="733"/>
        <v>99.897145795834405</v>
      </c>
    </row>
    <row r="301" spans="1:22" ht="195" x14ac:dyDescent="0.25">
      <c r="A301" s="616">
        <v>65</v>
      </c>
      <c r="B301" s="434" t="s">
        <v>148</v>
      </c>
      <c r="C301" s="496">
        <f t="shared" ref="C301:C304" si="734">G301+J301+M301+P301+S301</f>
        <v>139296</v>
      </c>
      <c r="D301" s="496">
        <f t="shared" ref="D301:D304" si="735">H301+K301+N301+Q301+T301</f>
        <v>137318</v>
      </c>
      <c r="E301" s="496">
        <f t="shared" ref="E301:E304" si="736">I301+L301+O301+R301+U301</f>
        <v>137227.94</v>
      </c>
      <c r="F301" s="562">
        <f t="shared" ref="F301:F304" si="737">E301/C301*100</f>
        <v>98.515348610153922</v>
      </c>
      <c r="G301" s="509">
        <f t="shared" si="726"/>
        <v>26296</v>
      </c>
      <c r="H301" s="509">
        <f t="shared" si="726"/>
        <v>24318</v>
      </c>
      <c r="I301" s="509">
        <f t="shared" si="726"/>
        <v>24300.11</v>
      </c>
      <c r="J301" s="509">
        <f t="shared" si="726"/>
        <v>30000</v>
      </c>
      <c r="K301" s="509">
        <f t="shared" si="726"/>
        <v>30000</v>
      </c>
      <c r="L301" s="509">
        <f t="shared" si="726"/>
        <v>29971.29</v>
      </c>
      <c r="M301" s="509">
        <f t="shared" si="726"/>
        <v>33000</v>
      </c>
      <c r="N301" s="509">
        <f t="shared" si="726"/>
        <v>33000</v>
      </c>
      <c r="O301" s="509">
        <f t="shared" si="726"/>
        <v>32973.24</v>
      </c>
      <c r="P301" s="509">
        <f t="shared" si="726"/>
        <v>25000</v>
      </c>
      <c r="Q301" s="509">
        <f t="shared" si="726"/>
        <v>25000</v>
      </c>
      <c r="R301" s="509">
        <f t="shared" si="726"/>
        <v>24994.799999999999</v>
      </c>
      <c r="S301" s="509">
        <f t="shared" si="726"/>
        <v>25000</v>
      </c>
      <c r="T301" s="509">
        <f t="shared" si="726"/>
        <v>25000</v>
      </c>
      <c r="U301" s="509">
        <f t="shared" si="726"/>
        <v>24988.5</v>
      </c>
      <c r="V301" s="561">
        <f t="shared" ref="V301:V302" si="738">U301/S301*100</f>
        <v>99.953999999999994</v>
      </c>
    </row>
    <row r="302" spans="1:22" x14ac:dyDescent="0.25">
      <c r="A302" s="616"/>
      <c r="B302" s="505" t="s">
        <v>13</v>
      </c>
      <c r="C302" s="528">
        <f>G302+J302+M302+P302+S302</f>
        <v>139296</v>
      </c>
      <c r="D302" s="528">
        <f t="shared" si="735"/>
        <v>137318</v>
      </c>
      <c r="E302" s="528">
        <f t="shared" si="736"/>
        <v>137227.94</v>
      </c>
      <c r="F302" s="562">
        <f t="shared" si="737"/>
        <v>98.515348610153922</v>
      </c>
      <c r="G302" s="528">
        <v>26296</v>
      </c>
      <c r="H302" s="528">
        <v>24318</v>
      </c>
      <c r="I302" s="528">
        <v>24300.11</v>
      </c>
      <c r="J302" s="528">
        <v>30000</v>
      </c>
      <c r="K302" s="528">
        <v>30000</v>
      </c>
      <c r="L302" s="528">
        <v>29971.29</v>
      </c>
      <c r="M302" s="528">
        <v>33000</v>
      </c>
      <c r="N302" s="528">
        <v>33000</v>
      </c>
      <c r="O302" s="528">
        <v>32973.24</v>
      </c>
      <c r="P302" s="528">
        <v>25000</v>
      </c>
      <c r="Q302" s="528">
        <v>25000</v>
      </c>
      <c r="R302" s="528">
        <v>24994.799999999999</v>
      </c>
      <c r="S302" s="528">
        <v>25000</v>
      </c>
      <c r="T302" s="528">
        <v>25000</v>
      </c>
      <c r="U302" s="528">
        <v>24988.5</v>
      </c>
      <c r="V302" s="562">
        <f t="shared" si="738"/>
        <v>99.953999999999994</v>
      </c>
    </row>
    <row r="303" spans="1:22" ht="168.75" customHeight="1" x14ac:dyDescent="0.25">
      <c r="A303" s="616">
        <v>66</v>
      </c>
      <c r="B303" s="434" t="s">
        <v>150</v>
      </c>
      <c r="C303" s="496">
        <f t="shared" si="734"/>
        <v>85000</v>
      </c>
      <c r="D303" s="496">
        <f t="shared" si="735"/>
        <v>85000</v>
      </c>
      <c r="E303" s="496">
        <f t="shared" si="736"/>
        <v>85000</v>
      </c>
      <c r="F303" s="562">
        <f t="shared" si="737"/>
        <v>100</v>
      </c>
      <c r="G303" s="509">
        <f t="shared" si="726"/>
        <v>5000</v>
      </c>
      <c r="H303" s="509">
        <f t="shared" si="726"/>
        <v>5000</v>
      </c>
      <c r="I303" s="509">
        <f t="shared" si="726"/>
        <v>5000</v>
      </c>
      <c r="J303" s="509">
        <f t="shared" si="726"/>
        <v>30000</v>
      </c>
      <c r="K303" s="509">
        <f t="shared" si="726"/>
        <v>30000</v>
      </c>
      <c r="L303" s="509">
        <f t="shared" si="726"/>
        <v>30000</v>
      </c>
      <c r="M303" s="509">
        <f t="shared" si="726"/>
        <v>50000</v>
      </c>
      <c r="N303" s="509">
        <f t="shared" si="726"/>
        <v>50000</v>
      </c>
      <c r="O303" s="509">
        <f t="shared" si="726"/>
        <v>50000</v>
      </c>
      <c r="P303" s="509">
        <f t="shared" si="726"/>
        <v>0</v>
      </c>
      <c r="Q303" s="509">
        <f t="shared" si="726"/>
        <v>0</v>
      </c>
      <c r="R303" s="509">
        <f t="shared" si="726"/>
        <v>0</v>
      </c>
      <c r="S303" s="509">
        <f t="shared" si="726"/>
        <v>0</v>
      </c>
      <c r="T303" s="509">
        <f t="shared" si="726"/>
        <v>0</v>
      </c>
      <c r="U303" s="509">
        <f t="shared" si="726"/>
        <v>0</v>
      </c>
      <c r="V303" s="589">
        <f t="shared" si="726"/>
        <v>0</v>
      </c>
    </row>
    <row r="304" spans="1:22" x14ac:dyDescent="0.25">
      <c r="A304" s="616"/>
      <c r="B304" s="505" t="s">
        <v>13</v>
      </c>
      <c r="C304" s="528">
        <f t="shared" si="734"/>
        <v>85000</v>
      </c>
      <c r="D304" s="528">
        <f t="shared" si="735"/>
        <v>85000</v>
      </c>
      <c r="E304" s="528">
        <f t="shared" si="736"/>
        <v>85000</v>
      </c>
      <c r="F304" s="562">
        <f t="shared" si="737"/>
        <v>100</v>
      </c>
      <c r="G304" s="528">
        <v>5000</v>
      </c>
      <c r="H304" s="528">
        <v>5000</v>
      </c>
      <c r="I304" s="528">
        <v>5000</v>
      </c>
      <c r="J304" s="528">
        <v>30000</v>
      </c>
      <c r="K304" s="528">
        <v>30000</v>
      </c>
      <c r="L304" s="528">
        <v>30000</v>
      </c>
      <c r="M304" s="528">
        <v>50000</v>
      </c>
      <c r="N304" s="528">
        <v>50000</v>
      </c>
      <c r="O304" s="528">
        <v>50000</v>
      </c>
      <c r="P304" s="528">
        <v>0</v>
      </c>
      <c r="Q304" s="528">
        <v>0</v>
      </c>
      <c r="R304" s="528">
        <v>0</v>
      </c>
      <c r="S304" s="528">
        <v>0</v>
      </c>
      <c r="T304" s="528">
        <v>0</v>
      </c>
      <c r="U304" s="528">
        <v>0</v>
      </c>
      <c r="V304" s="562">
        <v>0</v>
      </c>
    </row>
    <row r="305" spans="1:22" ht="225" x14ac:dyDescent="0.25">
      <c r="A305" s="616">
        <v>67</v>
      </c>
      <c r="B305" s="434" t="s">
        <v>151</v>
      </c>
      <c r="C305" s="496">
        <f t="shared" ref="C305:C310" si="739">G305+J305+M305+P305+S305</f>
        <v>145040</v>
      </c>
      <c r="D305" s="496">
        <f t="shared" ref="D305:D310" si="740">H305+K305+N305+Q305+T305</f>
        <v>151695.98000000001</v>
      </c>
      <c r="E305" s="496">
        <f t="shared" ref="E305:E310" si="741">I305+L305+O305+R305+U305</f>
        <v>151624.60999999999</v>
      </c>
      <c r="F305" s="562">
        <f t="shared" ref="F305:F310" si="742">E305/C305*100</f>
        <v>104.5398579702151</v>
      </c>
      <c r="G305" s="509">
        <f t="shared" si="726"/>
        <v>32000</v>
      </c>
      <c r="H305" s="509">
        <f t="shared" si="726"/>
        <v>39656</v>
      </c>
      <c r="I305" s="509">
        <f t="shared" si="726"/>
        <v>39653.25</v>
      </c>
      <c r="J305" s="509">
        <f t="shared" si="726"/>
        <v>28040</v>
      </c>
      <c r="K305" s="509">
        <f t="shared" si="726"/>
        <v>28040</v>
      </c>
      <c r="L305" s="509">
        <f t="shared" si="726"/>
        <v>28036.959999999999</v>
      </c>
      <c r="M305" s="509">
        <f t="shared" si="726"/>
        <v>25000</v>
      </c>
      <c r="N305" s="509">
        <f t="shared" si="726"/>
        <v>25000</v>
      </c>
      <c r="O305" s="509">
        <f t="shared" si="726"/>
        <v>24947.599999999999</v>
      </c>
      <c r="P305" s="509">
        <f t="shared" si="726"/>
        <v>30000</v>
      </c>
      <c r="Q305" s="509">
        <f t="shared" si="726"/>
        <v>30000</v>
      </c>
      <c r="R305" s="509">
        <f t="shared" si="726"/>
        <v>29999.15</v>
      </c>
      <c r="S305" s="509">
        <f t="shared" si="726"/>
        <v>30000</v>
      </c>
      <c r="T305" s="509">
        <f t="shared" si="726"/>
        <v>28999.98</v>
      </c>
      <c r="U305" s="509">
        <f t="shared" si="726"/>
        <v>28987.65</v>
      </c>
      <c r="V305" s="561">
        <f t="shared" ref="V305:V314" si="743">U305/S305*100</f>
        <v>96.625500000000002</v>
      </c>
    </row>
    <row r="306" spans="1:22" x14ac:dyDescent="0.25">
      <c r="A306" s="616"/>
      <c r="B306" s="505" t="s">
        <v>13</v>
      </c>
      <c r="C306" s="528">
        <f t="shared" si="739"/>
        <v>145040</v>
      </c>
      <c r="D306" s="528">
        <f t="shared" si="740"/>
        <v>151695.98000000001</v>
      </c>
      <c r="E306" s="528">
        <f t="shared" si="741"/>
        <v>151624.60999999999</v>
      </c>
      <c r="F306" s="562">
        <f t="shared" si="742"/>
        <v>104.5398579702151</v>
      </c>
      <c r="G306" s="528">
        <v>32000</v>
      </c>
      <c r="H306" s="528">
        <v>39656</v>
      </c>
      <c r="I306" s="528">
        <v>39653.25</v>
      </c>
      <c r="J306" s="528">
        <v>28040</v>
      </c>
      <c r="K306" s="528">
        <v>28040</v>
      </c>
      <c r="L306" s="528">
        <v>28036.959999999999</v>
      </c>
      <c r="M306" s="528">
        <v>25000</v>
      </c>
      <c r="N306" s="528">
        <v>25000</v>
      </c>
      <c r="O306" s="528">
        <v>24947.599999999999</v>
      </c>
      <c r="P306" s="528">
        <v>30000</v>
      </c>
      <c r="Q306" s="528">
        <v>30000</v>
      </c>
      <c r="R306" s="528">
        <v>29999.15</v>
      </c>
      <c r="S306" s="528">
        <v>30000</v>
      </c>
      <c r="T306" s="528">
        <v>28999.98</v>
      </c>
      <c r="U306" s="528">
        <v>28987.65</v>
      </c>
      <c r="V306" s="562">
        <f t="shared" si="743"/>
        <v>96.625500000000002</v>
      </c>
    </row>
    <row r="307" spans="1:22" ht="174.75" customHeight="1" x14ac:dyDescent="0.25">
      <c r="A307" s="616">
        <v>68</v>
      </c>
      <c r="B307" s="434" t="s">
        <v>152</v>
      </c>
      <c r="C307" s="496">
        <f t="shared" si="739"/>
        <v>130137.1</v>
      </c>
      <c r="D307" s="496">
        <f t="shared" si="740"/>
        <v>121916.2</v>
      </c>
      <c r="E307" s="496">
        <f t="shared" si="741"/>
        <v>121570.81</v>
      </c>
      <c r="F307" s="562">
        <f t="shared" si="742"/>
        <v>93.417488172089278</v>
      </c>
      <c r="G307" s="509">
        <f t="shared" ref="G307:U309" si="744">G308</f>
        <v>47989.1</v>
      </c>
      <c r="H307" s="509">
        <f t="shared" si="744"/>
        <v>39768.199999999997</v>
      </c>
      <c r="I307" s="509">
        <f t="shared" si="744"/>
        <v>39450.89</v>
      </c>
      <c r="J307" s="509">
        <f t="shared" si="744"/>
        <v>20000</v>
      </c>
      <c r="K307" s="509">
        <f t="shared" si="744"/>
        <v>20000</v>
      </c>
      <c r="L307" s="509">
        <f t="shared" si="744"/>
        <v>19998.89</v>
      </c>
      <c r="M307" s="509">
        <f t="shared" si="744"/>
        <v>22148</v>
      </c>
      <c r="N307" s="509">
        <f t="shared" si="744"/>
        <v>22148</v>
      </c>
      <c r="O307" s="509">
        <f t="shared" si="744"/>
        <v>22145.3</v>
      </c>
      <c r="P307" s="509">
        <f t="shared" si="744"/>
        <v>20000</v>
      </c>
      <c r="Q307" s="509">
        <f t="shared" si="744"/>
        <v>20000</v>
      </c>
      <c r="R307" s="509">
        <f t="shared" si="744"/>
        <v>19999.48</v>
      </c>
      <c r="S307" s="509">
        <f t="shared" si="744"/>
        <v>20000</v>
      </c>
      <c r="T307" s="509">
        <f t="shared" si="744"/>
        <v>20000</v>
      </c>
      <c r="U307" s="509">
        <f t="shared" si="744"/>
        <v>19976.25</v>
      </c>
      <c r="V307" s="561">
        <f t="shared" si="743"/>
        <v>99.881249999999994</v>
      </c>
    </row>
    <row r="308" spans="1:22" x14ac:dyDescent="0.25">
      <c r="A308" s="616"/>
      <c r="B308" s="505" t="s">
        <v>13</v>
      </c>
      <c r="C308" s="528">
        <f t="shared" si="739"/>
        <v>130137.1</v>
      </c>
      <c r="D308" s="528">
        <f t="shared" si="740"/>
        <v>121916.2</v>
      </c>
      <c r="E308" s="528">
        <f t="shared" si="741"/>
        <v>121570.81</v>
      </c>
      <c r="F308" s="562">
        <f t="shared" si="742"/>
        <v>93.417488172089278</v>
      </c>
      <c r="G308" s="528">
        <v>47989.1</v>
      </c>
      <c r="H308" s="528">
        <v>39768.199999999997</v>
      </c>
      <c r="I308" s="528">
        <v>39450.89</v>
      </c>
      <c r="J308" s="528">
        <v>20000</v>
      </c>
      <c r="K308" s="528">
        <v>20000</v>
      </c>
      <c r="L308" s="528">
        <v>19998.89</v>
      </c>
      <c r="M308" s="528">
        <v>22148</v>
      </c>
      <c r="N308" s="528">
        <v>22148</v>
      </c>
      <c r="O308" s="528">
        <v>22145.3</v>
      </c>
      <c r="P308" s="528">
        <v>20000</v>
      </c>
      <c r="Q308" s="528">
        <v>20000</v>
      </c>
      <c r="R308" s="528">
        <v>19999.48</v>
      </c>
      <c r="S308" s="528">
        <v>20000</v>
      </c>
      <c r="T308" s="528">
        <v>20000</v>
      </c>
      <c r="U308" s="528">
        <v>19976.25</v>
      </c>
      <c r="V308" s="562">
        <f t="shared" si="743"/>
        <v>99.881249999999994</v>
      </c>
    </row>
    <row r="309" spans="1:22" ht="135" x14ac:dyDescent="0.25">
      <c r="A309" s="616">
        <v>69</v>
      </c>
      <c r="B309" s="434" t="s">
        <v>153</v>
      </c>
      <c r="C309" s="496">
        <f t="shared" si="739"/>
        <v>18000</v>
      </c>
      <c r="D309" s="496">
        <f t="shared" si="740"/>
        <v>17677.8</v>
      </c>
      <c r="E309" s="496">
        <f t="shared" si="741"/>
        <v>17672.649999999998</v>
      </c>
      <c r="F309" s="562">
        <f t="shared" si="742"/>
        <v>98.181388888888875</v>
      </c>
      <c r="G309" s="509">
        <f t="shared" si="744"/>
        <v>5000</v>
      </c>
      <c r="H309" s="509">
        <f t="shared" si="744"/>
        <v>4677.8</v>
      </c>
      <c r="I309" s="509">
        <f t="shared" si="744"/>
        <v>4677.8</v>
      </c>
      <c r="J309" s="509">
        <f t="shared" si="744"/>
        <v>5000</v>
      </c>
      <c r="K309" s="509">
        <f t="shared" si="744"/>
        <v>5000</v>
      </c>
      <c r="L309" s="509">
        <f t="shared" si="744"/>
        <v>4996.62</v>
      </c>
      <c r="M309" s="509">
        <f t="shared" si="744"/>
        <v>3000</v>
      </c>
      <c r="N309" s="509">
        <f t="shared" si="744"/>
        <v>3000</v>
      </c>
      <c r="O309" s="509">
        <f t="shared" si="744"/>
        <v>2998.79</v>
      </c>
      <c r="P309" s="509">
        <f t="shared" si="744"/>
        <v>0</v>
      </c>
      <c r="Q309" s="509">
        <f t="shared" si="744"/>
        <v>0</v>
      </c>
      <c r="R309" s="509">
        <f t="shared" si="744"/>
        <v>0</v>
      </c>
      <c r="S309" s="509">
        <f t="shared" si="744"/>
        <v>5000</v>
      </c>
      <c r="T309" s="509">
        <f t="shared" si="744"/>
        <v>5000</v>
      </c>
      <c r="U309" s="509">
        <f t="shared" si="744"/>
        <v>4999.4399999999996</v>
      </c>
      <c r="V309" s="562">
        <f t="shared" si="743"/>
        <v>99.988799999999983</v>
      </c>
    </row>
    <row r="310" spans="1:22" x14ac:dyDescent="0.25">
      <c r="A310" s="616"/>
      <c r="B310" s="505" t="s">
        <v>13</v>
      </c>
      <c r="C310" s="528">
        <f t="shared" si="739"/>
        <v>18000</v>
      </c>
      <c r="D310" s="528">
        <f t="shared" si="740"/>
        <v>17677.8</v>
      </c>
      <c r="E310" s="528">
        <f t="shared" si="741"/>
        <v>17672.649999999998</v>
      </c>
      <c r="F310" s="562">
        <f t="shared" si="742"/>
        <v>98.181388888888875</v>
      </c>
      <c r="G310" s="528">
        <v>5000</v>
      </c>
      <c r="H310" s="528">
        <v>4677.8</v>
      </c>
      <c r="I310" s="528">
        <v>4677.8</v>
      </c>
      <c r="J310" s="528">
        <v>5000</v>
      </c>
      <c r="K310" s="528">
        <v>5000</v>
      </c>
      <c r="L310" s="528">
        <v>4996.62</v>
      </c>
      <c r="M310" s="528">
        <v>3000</v>
      </c>
      <c r="N310" s="528">
        <v>3000</v>
      </c>
      <c r="O310" s="528">
        <v>2998.79</v>
      </c>
      <c r="P310" s="528">
        <v>0</v>
      </c>
      <c r="Q310" s="528">
        <v>0</v>
      </c>
      <c r="R310" s="528">
        <v>0</v>
      </c>
      <c r="S310" s="528">
        <v>5000</v>
      </c>
      <c r="T310" s="528">
        <v>5000</v>
      </c>
      <c r="U310" s="528">
        <v>4999.4399999999996</v>
      </c>
      <c r="V310" s="562">
        <f t="shared" si="743"/>
        <v>99.988799999999983</v>
      </c>
    </row>
    <row r="311" spans="1:22" ht="60" x14ac:dyDescent="0.25">
      <c r="A311" s="616">
        <v>70</v>
      </c>
      <c r="B311" s="434" t="s">
        <v>154</v>
      </c>
      <c r="C311" s="515">
        <f t="shared" ref="C311:E311" si="745">C312</f>
        <v>853684</v>
      </c>
      <c r="D311" s="515">
        <f t="shared" si="745"/>
        <v>853684</v>
      </c>
      <c r="E311" s="515">
        <f t="shared" si="745"/>
        <v>849944.76</v>
      </c>
      <c r="F311" s="561">
        <f t="shared" ref="F311:F312" si="746">E311/C311*100</f>
        <v>99.5619878081351</v>
      </c>
      <c r="G311" s="515">
        <f>G312</f>
        <v>338000</v>
      </c>
      <c r="H311" s="515">
        <f>H312</f>
        <v>338000</v>
      </c>
      <c r="I311" s="515">
        <f t="shared" ref="I311:U311" si="747">I312</f>
        <v>338000</v>
      </c>
      <c r="J311" s="515">
        <f t="shared" si="747"/>
        <v>364500</v>
      </c>
      <c r="K311" s="515">
        <f t="shared" si="747"/>
        <v>364500</v>
      </c>
      <c r="L311" s="515">
        <f t="shared" si="747"/>
        <v>364500</v>
      </c>
      <c r="M311" s="515">
        <f t="shared" si="747"/>
        <v>111184</v>
      </c>
      <c r="N311" s="515">
        <f t="shared" si="747"/>
        <v>111184</v>
      </c>
      <c r="O311" s="515">
        <f t="shared" si="747"/>
        <v>107444.98</v>
      </c>
      <c r="P311" s="515">
        <f t="shared" si="747"/>
        <v>20000</v>
      </c>
      <c r="Q311" s="515">
        <f t="shared" si="747"/>
        <v>20000</v>
      </c>
      <c r="R311" s="515">
        <f t="shared" si="747"/>
        <v>20000</v>
      </c>
      <c r="S311" s="515">
        <f t="shared" si="747"/>
        <v>20000</v>
      </c>
      <c r="T311" s="515">
        <f t="shared" si="747"/>
        <v>20000</v>
      </c>
      <c r="U311" s="515">
        <f t="shared" si="747"/>
        <v>19999.78</v>
      </c>
      <c r="V311" s="562">
        <f t="shared" si="743"/>
        <v>99.998899999999992</v>
      </c>
    </row>
    <row r="312" spans="1:22" x14ac:dyDescent="0.25">
      <c r="A312" s="616"/>
      <c r="B312" s="505" t="s">
        <v>13</v>
      </c>
      <c r="C312" s="528">
        <f t="shared" ref="C312" si="748">G312+J312+M312+P312+S312</f>
        <v>853684</v>
      </c>
      <c r="D312" s="528">
        <f t="shared" ref="D312" si="749">H312+K312+N312+Q312+T312</f>
        <v>853684</v>
      </c>
      <c r="E312" s="528">
        <f t="shared" ref="E312" si="750">I312+L312+O312+R312+U312</f>
        <v>849944.76</v>
      </c>
      <c r="F312" s="562">
        <f t="shared" si="746"/>
        <v>99.5619878081351</v>
      </c>
      <c r="G312" s="528">
        <f>G314+G315</f>
        <v>338000</v>
      </c>
      <c r="H312" s="528">
        <f>H314+H315</f>
        <v>338000</v>
      </c>
      <c r="I312" s="528">
        <f t="shared" ref="I312:U312" si="751">I314+I315</f>
        <v>338000</v>
      </c>
      <c r="J312" s="528">
        <f t="shared" si="751"/>
        <v>364500</v>
      </c>
      <c r="K312" s="528">
        <f t="shared" si="751"/>
        <v>364500</v>
      </c>
      <c r="L312" s="528">
        <f t="shared" si="751"/>
        <v>364500</v>
      </c>
      <c r="M312" s="528">
        <f t="shared" si="751"/>
        <v>111184</v>
      </c>
      <c r="N312" s="528">
        <f t="shared" si="751"/>
        <v>111184</v>
      </c>
      <c r="O312" s="528">
        <f t="shared" si="751"/>
        <v>107444.98</v>
      </c>
      <c r="P312" s="528">
        <f t="shared" si="751"/>
        <v>20000</v>
      </c>
      <c r="Q312" s="528">
        <f t="shared" si="751"/>
        <v>20000</v>
      </c>
      <c r="R312" s="528">
        <f t="shared" si="751"/>
        <v>20000</v>
      </c>
      <c r="S312" s="528">
        <f t="shared" si="751"/>
        <v>20000</v>
      </c>
      <c r="T312" s="528">
        <f t="shared" si="751"/>
        <v>20000</v>
      </c>
      <c r="U312" s="528">
        <f t="shared" si="751"/>
        <v>19999.78</v>
      </c>
      <c r="V312" s="562">
        <f t="shared" si="743"/>
        <v>99.998899999999992</v>
      </c>
    </row>
    <row r="313" spans="1:22" x14ac:dyDescent="0.25">
      <c r="A313" s="616"/>
      <c r="B313" s="434" t="s">
        <v>155</v>
      </c>
      <c r="C313" s="434"/>
      <c r="D313" s="434"/>
      <c r="E313" s="434"/>
      <c r="F313" s="516"/>
      <c r="G313" s="515"/>
      <c r="H313" s="517"/>
      <c r="I313" s="517"/>
      <c r="J313" s="517"/>
      <c r="K313" s="517"/>
      <c r="L313" s="517"/>
      <c r="M313" s="517"/>
      <c r="N313" s="517"/>
      <c r="O313" s="517"/>
      <c r="P313" s="517"/>
      <c r="Q313" s="517"/>
      <c r="R313" s="517"/>
      <c r="S313" s="517"/>
      <c r="T313" s="517"/>
      <c r="U313" s="517"/>
      <c r="V313" s="562"/>
    </row>
    <row r="314" spans="1:22" ht="105" x14ac:dyDescent="0.25">
      <c r="A314" s="616"/>
      <c r="B314" s="434" t="s">
        <v>804</v>
      </c>
      <c r="C314" s="496">
        <f t="shared" ref="C314" si="752">G314+J314+M314+P314+S314</f>
        <v>81184</v>
      </c>
      <c r="D314" s="496">
        <f t="shared" ref="D314" si="753">H314+K314+N314+Q314+T314</f>
        <v>81184</v>
      </c>
      <c r="E314" s="496">
        <f t="shared" ref="E314" si="754">I314+L314+O314+R314+U314</f>
        <v>81183.78</v>
      </c>
      <c r="F314" s="562">
        <f t="shared" ref="F314" si="755">E314/C314*100</f>
        <v>99.999729010642497</v>
      </c>
      <c r="G314" s="594">
        <v>10000</v>
      </c>
      <c r="H314" s="515">
        <v>10000</v>
      </c>
      <c r="I314" s="515">
        <v>10000</v>
      </c>
      <c r="J314" s="515">
        <v>20000</v>
      </c>
      <c r="K314" s="515">
        <v>20000</v>
      </c>
      <c r="L314" s="515">
        <v>20000</v>
      </c>
      <c r="M314" s="515">
        <v>11184</v>
      </c>
      <c r="N314" s="515">
        <v>11184</v>
      </c>
      <c r="O314" s="515">
        <v>11184</v>
      </c>
      <c r="P314" s="515">
        <v>20000</v>
      </c>
      <c r="Q314" s="515">
        <v>20000</v>
      </c>
      <c r="R314" s="515">
        <v>20000</v>
      </c>
      <c r="S314" s="515">
        <v>20000</v>
      </c>
      <c r="T314" s="515">
        <v>20000</v>
      </c>
      <c r="U314" s="515">
        <v>19999.78</v>
      </c>
      <c r="V314" s="515">
        <f t="shared" si="743"/>
        <v>99.998899999999992</v>
      </c>
    </row>
    <row r="315" spans="1:22" ht="138.75" customHeight="1" x14ac:dyDescent="0.25">
      <c r="A315" s="616"/>
      <c r="B315" s="434" t="s">
        <v>805</v>
      </c>
      <c r="C315" s="496">
        <f t="shared" ref="C315:C323" si="756">G315+J315+M315+P315+S315</f>
        <v>772500</v>
      </c>
      <c r="D315" s="496">
        <f t="shared" ref="D315:D323" si="757">H315+K315+N315+Q315+T315</f>
        <v>772500</v>
      </c>
      <c r="E315" s="496">
        <f t="shared" ref="E315:E323" si="758">I315+L315+O315+R315+U315</f>
        <v>768760.98</v>
      </c>
      <c r="F315" s="562">
        <f t="shared" ref="F315:F323" si="759">E315/C315*100</f>
        <v>99.515984466019418</v>
      </c>
      <c r="G315" s="594">
        <v>328000</v>
      </c>
      <c r="H315" s="515">
        <v>328000</v>
      </c>
      <c r="I315" s="515">
        <v>328000</v>
      </c>
      <c r="J315" s="515">
        <v>344500</v>
      </c>
      <c r="K315" s="515">
        <v>344500</v>
      </c>
      <c r="L315" s="515">
        <v>344500</v>
      </c>
      <c r="M315" s="515">
        <v>100000</v>
      </c>
      <c r="N315" s="515">
        <v>100000</v>
      </c>
      <c r="O315" s="515">
        <v>96260.98</v>
      </c>
      <c r="P315" s="515">
        <v>0</v>
      </c>
      <c r="Q315" s="515">
        <v>0</v>
      </c>
      <c r="R315" s="515">
        <v>0</v>
      </c>
      <c r="S315" s="515">
        <v>0</v>
      </c>
      <c r="T315" s="515">
        <v>0</v>
      </c>
      <c r="U315" s="515">
        <v>0</v>
      </c>
      <c r="V315" s="515">
        <v>0</v>
      </c>
    </row>
    <row r="316" spans="1:22" ht="75" x14ac:dyDescent="0.25">
      <c r="A316" s="616">
        <v>71</v>
      </c>
      <c r="B316" s="434" t="s">
        <v>158</v>
      </c>
      <c r="C316" s="496">
        <f t="shared" si="756"/>
        <v>91000</v>
      </c>
      <c r="D316" s="496">
        <f t="shared" si="757"/>
        <v>91000</v>
      </c>
      <c r="E316" s="496">
        <f t="shared" si="758"/>
        <v>91000</v>
      </c>
      <c r="F316" s="562">
        <f t="shared" si="759"/>
        <v>100</v>
      </c>
      <c r="G316" s="509">
        <f t="shared" ref="G316:V322" si="760">G317</f>
        <v>25000</v>
      </c>
      <c r="H316" s="509">
        <f t="shared" si="760"/>
        <v>25000</v>
      </c>
      <c r="I316" s="509">
        <f t="shared" si="760"/>
        <v>25000</v>
      </c>
      <c r="J316" s="509">
        <f t="shared" si="760"/>
        <v>30000</v>
      </c>
      <c r="K316" s="509">
        <f t="shared" si="760"/>
        <v>30000</v>
      </c>
      <c r="L316" s="509">
        <f t="shared" si="760"/>
        <v>30000</v>
      </c>
      <c r="M316" s="509">
        <f t="shared" si="760"/>
        <v>36000</v>
      </c>
      <c r="N316" s="509">
        <f t="shared" si="760"/>
        <v>36000</v>
      </c>
      <c r="O316" s="509">
        <f t="shared" si="760"/>
        <v>36000</v>
      </c>
      <c r="P316" s="509">
        <f t="shared" si="760"/>
        <v>0</v>
      </c>
      <c r="Q316" s="509">
        <f t="shared" si="760"/>
        <v>0</v>
      </c>
      <c r="R316" s="509">
        <f t="shared" si="760"/>
        <v>0</v>
      </c>
      <c r="S316" s="509">
        <f t="shared" si="760"/>
        <v>0</v>
      </c>
      <c r="T316" s="509">
        <f t="shared" si="760"/>
        <v>0</v>
      </c>
      <c r="U316" s="509">
        <f t="shared" si="760"/>
        <v>0</v>
      </c>
      <c r="V316" s="589">
        <f t="shared" si="760"/>
        <v>0</v>
      </c>
    </row>
    <row r="317" spans="1:22" x14ac:dyDescent="0.25">
      <c r="A317" s="616"/>
      <c r="B317" s="505" t="s">
        <v>13</v>
      </c>
      <c r="C317" s="528">
        <f t="shared" si="756"/>
        <v>91000</v>
      </c>
      <c r="D317" s="528">
        <f t="shared" si="757"/>
        <v>91000</v>
      </c>
      <c r="E317" s="528">
        <f t="shared" si="758"/>
        <v>91000</v>
      </c>
      <c r="F317" s="562">
        <f t="shared" si="759"/>
        <v>100</v>
      </c>
      <c r="G317" s="528">
        <v>25000</v>
      </c>
      <c r="H317" s="528">
        <v>25000</v>
      </c>
      <c r="I317" s="528">
        <v>25000</v>
      </c>
      <c r="J317" s="528">
        <v>30000</v>
      </c>
      <c r="K317" s="528">
        <v>30000</v>
      </c>
      <c r="L317" s="528">
        <v>30000</v>
      </c>
      <c r="M317" s="528">
        <v>36000</v>
      </c>
      <c r="N317" s="528">
        <v>36000</v>
      </c>
      <c r="O317" s="528">
        <v>36000</v>
      </c>
      <c r="P317" s="528">
        <v>0</v>
      </c>
      <c r="Q317" s="528">
        <v>0</v>
      </c>
      <c r="R317" s="528">
        <v>0</v>
      </c>
      <c r="S317" s="528">
        <v>0</v>
      </c>
      <c r="T317" s="528">
        <v>0</v>
      </c>
      <c r="U317" s="528">
        <v>0</v>
      </c>
      <c r="V317" s="562">
        <v>0</v>
      </c>
    </row>
    <row r="318" spans="1:22" ht="105" x14ac:dyDescent="0.25">
      <c r="A318" s="616">
        <v>72</v>
      </c>
      <c r="B318" s="434" t="s">
        <v>159</v>
      </c>
      <c r="C318" s="496">
        <f t="shared" si="756"/>
        <v>678096.89999999991</v>
      </c>
      <c r="D318" s="496">
        <f t="shared" si="757"/>
        <v>640264.68999999994</v>
      </c>
      <c r="E318" s="496">
        <f t="shared" si="758"/>
        <v>639846.29</v>
      </c>
      <c r="F318" s="562">
        <f t="shared" si="759"/>
        <v>94.359123305238541</v>
      </c>
      <c r="G318" s="509">
        <f t="shared" si="760"/>
        <v>140441.9</v>
      </c>
      <c r="H318" s="509">
        <f t="shared" si="760"/>
        <v>126078.29</v>
      </c>
      <c r="I318" s="509">
        <f t="shared" si="760"/>
        <v>126078.29</v>
      </c>
      <c r="J318" s="509">
        <f t="shared" si="760"/>
        <v>150102.79999999999</v>
      </c>
      <c r="K318" s="509">
        <f t="shared" si="760"/>
        <v>150102.79999999999</v>
      </c>
      <c r="L318" s="509">
        <f t="shared" si="760"/>
        <v>150102.79999999999</v>
      </c>
      <c r="M318" s="509">
        <f t="shared" si="760"/>
        <v>129005</v>
      </c>
      <c r="N318" s="509">
        <f t="shared" si="760"/>
        <v>129005</v>
      </c>
      <c r="O318" s="509">
        <f t="shared" si="760"/>
        <v>129005</v>
      </c>
      <c r="P318" s="509">
        <f t="shared" si="760"/>
        <v>110040.2</v>
      </c>
      <c r="Q318" s="509">
        <f t="shared" si="760"/>
        <v>110040.2</v>
      </c>
      <c r="R318" s="509">
        <f t="shared" si="760"/>
        <v>110040.2</v>
      </c>
      <c r="S318" s="509">
        <f t="shared" si="760"/>
        <v>148507</v>
      </c>
      <c r="T318" s="509">
        <f t="shared" si="760"/>
        <v>125038.39999999999</v>
      </c>
      <c r="U318" s="509">
        <f t="shared" si="760"/>
        <v>124620</v>
      </c>
      <c r="V318" s="562">
        <f t="shared" ref="V318:V319" si="761">U318/S318*100</f>
        <v>83.915236318826729</v>
      </c>
    </row>
    <row r="319" spans="1:22" x14ac:dyDescent="0.25">
      <c r="A319" s="616"/>
      <c r="B319" s="505" t="s">
        <v>13</v>
      </c>
      <c r="C319" s="528">
        <f t="shared" si="756"/>
        <v>678096.89999999991</v>
      </c>
      <c r="D319" s="528">
        <f t="shared" si="757"/>
        <v>640264.68999999994</v>
      </c>
      <c r="E319" s="528">
        <f t="shared" si="758"/>
        <v>639846.29</v>
      </c>
      <c r="F319" s="562">
        <f t="shared" si="759"/>
        <v>94.359123305238541</v>
      </c>
      <c r="G319" s="528">
        <v>140441.9</v>
      </c>
      <c r="H319" s="528">
        <v>126078.29</v>
      </c>
      <c r="I319" s="528">
        <v>126078.29</v>
      </c>
      <c r="J319" s="528">
        <v>150102.79999999999</v>
      </c>
      <c r="K319" s="528">
        <v>150102.79999999999</v>
      </c>
      <c r="L319" s="528">
        <v>150102.79999999999</v>
      </c>
      <c r="M319" s="528">
        <v>129005</v>
      </c>
      <c r="N319" s="528">
        <v>129005</v>
      </c>
      <c r="O319" s="528">
        <v>129005</v>
      </c>
      <c r="P319" s="528">
        <v>110040.2</v>
      </c>
      <c r="Q319" s="528">
        <v>110040.2</v>
      </c>
      <c r="R319" s="528">
        <v>110040.2</v>
      </c>
      <c r="S319" s="528">
        <v>148507</v>
      </c>
      <c r="T319" s="528">
        <v>125038.39999999999</v>
      </c>
      <c r="U319" s="528">
        <v>124620</v>
      </c>
      <c r="V319" s="562">
        <f t="shared" si="761"/>
        <v>83.915236318826729</v>
      </c>
    </row>
    <row r="320" spans="1:22" ht="90" x14ac:dyDescent="0.25">
      <c r="A320" s="616">
        <v>73</v>
      </c>
      <c r="B320" s="434" t="s">
        <v>160</v>
      </c>
      <c r="C320" s="496">
        <f t="shared" si="756"/>
        <v>260000</v>
      </c>
      <c r="D320" s="496">
        <f t="shared" si="757"/>
        <v>213164.06</v>
      </c>
      <c r="E320" s="496">
        <f t="shared" si="758"/>
        <v>211692.38</v>
      </c>
      <c r="F320" s="562">
        <f t="shared" si="759"/>
        <v>81.420146153846147</v>
      </c>
      <c r="G320" s="509">
        <f t="shared" si="760"/>
        <v>130000</v>
      </c>
      <c r="H320" s="509">
        <f t="shared" si="760"/>
        <v>83164.06</v>
      </c>
      <c r="I320" s="509">
        <f t="shared" si="760"/>
        <v>83164.05</v>
      </c>
      <c r="J320" s="509">
        <f t="shared" si="760"/>
        <v>130000</v>
      </c>
      <c r="K320" s="509">
        <f t="shared" si="760"/>
        <v>130000</v>
      </c>
      <c r="L320" s="509">
        <f t="shared" si="760"/>
        <v>128528.33</v>
      </c>
      <c r="M320" s="509">
        <f t="shared" si="760"/>
        <v>0</v>
      </c>
      <c r="N320" s="509">
        <f t="shared" si="760"/>
        <v>0</v>
      </c>
      <c r="O320" s="509">
        <f t="shared" si="760"/>
        <v>0</v>
      </c>
      <c r="P320" s="509">
        <f t="shared" si="760"/>
        <v>0</v>
      </c>
      <c r="Q320" s="509">
        <f t="shared" si="760"/>
        <v>0</v>
      </c>
      <c r="R320" s="509">
        <f t="shared" si="760"/>
        <v>0</v>
      </c>
      <c r="S320" s="509">
        <f t="shared" si="760"/>
        <v>0</v>
      </c>
      <c r="T320" s="509">
        <f t="shared" si="760"/>
        <v>0</v>
      </c>
      <c r="U320" s="509">
        <f t="shared" si="760"/>
        <v>0</v>
      </c>
      <c r="V320" s="589">
        <f t="shared" si="760"/>
        <v>0</v>
      </c>
    </row>
    <row r="321" spans="1:29" x14ac:dyDescent="0.25">
      <c r="A321" s="616"/>
      <c r="B321" s="505" t="s">
        <v>13</v>
      </c>
      <c r="C321" s="528">
        <f t="shared" si="756"/>
        <v>260000</v>
      </c>
      <c r="D321" s="528">
        <f t="shared" si="757"/>
        <v>213164.06</v>
      </c>
      <c r="E321" s="528">
        <f t="shared" si="758"/>
        <v>211692.38</v>
      </c>
      <c r="F321" s="562">
        <f t="shared" si="759"/>
        <v>81.420146153846147</v>
      </c>
      <c r="G321" s="528">
        <v>130000</v>
      </c>
      <c r="H321" s="528">
        <v>83164.06</v>
      </c>
      <c r="I321" s="528">
        <v>83164.05</v>
      </c>
      <c r="J321" s="528">
        <v>130000</v>
      </c>
      <c r="K321" s="528">
        <v>130000</v>
      </c>
      <c r="L321" s="528">
        <v>128528.33</v>
      </c>
      <c r="M321" s="528">
        <v>0</v>
      </c>
      <c r="N321" s="528">
        <v>0</v>
      </c>
      <c r="O321" s="528">
        <v>0</v>
      </c>
      <c r="P321" s="528">
        <v>0</v>
      </c>
      <c r="Q321" s="528">
        <v>0</v>
      </c>
      <c r="R321" s="528">
        <v>0</v>
      </c>
      <c r="S321" s="528">
        <v>0</v>
      </c>
      <c r="T321" s="528">
        <v>0</v>
      </c>
      <c r="U321" s="528">
        <v>0</v>
      </c>
      <c r="V321" s="562">
        <v>0</v>
      </c>
    </row>
    <row r="322" spans="1:29" ht="180" x14ac:dyDescent="0.25">
      <c r="A322" s="616">
        <v>74</v>
      </c>
      <c r="B322" s="434" t="s">
        <v>714</v>
      </c>
      <c r="C322" s="496">
        <f t="shared" si="756"/>
        <v>96850</v>
      </c>
      <c r="D322" s="496">
        <f t="shared" si="757"/>
        <v>67058</v>
      </c>
      <c r="E322" s="496">
        <f t="shared" si="758"/>
        <v>67351.47</v>
      </c>
      <c r="F322" s="562">
        <f t="shared" si="759"/>
        <v>69.542044398554467</v>
      </c>
      <c r="G322" s="509">
        <f t="shared" si="760"/>
        <v>50000</v>
      </c>
      <c r="H322" s="509">
        <f t="shared" si="760"/>
        <v>20208</v>
      </c>
      <c r="I322" s="509">
        <f t="shared" si="760"/>
        <v>20703.689999999999</v>
      </c>
      <c r="J322" s="509">
        <f t="shared" si="760"/>
        <v>20000</v>
      </c>
      <c r="K322" s="509">
        <f t="shared" si="760"/>
        <v>20000</v>
      </c>
      <c r="L322" s="509">
        <f t="shared" si="760"/>
        <v>19847.14</v>
      </c>
      <c r="M322" s="509">
        <f t="shared" si="760"/>
        <v>26850</v>
      </c>
      <c r="N322" s="509">
        <f t="shared" si="760"/>
        <v>26850</v>
      </c>
      <c r="O322" s="509">
        <f t="shared" si="760"/>
        <v>26800.639999999999</v>
      </c>
      <c r="P322" s="509">
        <f t="shared" si="760"/>
        <v>0</v>
      </c>
      <c r="Q322" s="509">
        <f t="shared" si="760"/>
        <v>0</v>
      </c>
      <c r="R322" s="509">
        <f t="shared" si="760"/>
        <v>0</v>
      </c>
      <c r="S322" s="509">
        <f t="shared" si="760"/>
        <v>0</v>
      </c>
      <c r="T322" s="509">
        <f t="shared" si="760"/>
        <v>0</v>
      </c>
      <c r="U322" s="509">
        <f t="shared" si="760"/>
        <v>0</v>
      </c>
      <c r="V322" s="589">
        <f t="shared" si="760"/>
        <v>0</v>
      </c>
    </row>
    <row r="323" spans="1:29" x14ac:dyDescent="0.25">
      <c r="A323" s="616"/>
      <c r="B323" s="505" t="s">
        <v>13</v>
      </c>
      <c r="C323" s="528">
        <f t="shared" si="756"/>
        <v>96850</v>
      </c>
      <c r="D323" s="528">
        <f t="shared" si="757"/>
        <v>67058</v>
      </c>
      <c r="E323" s="528">
        <f t="shared" si="758"/>
        <v>67351.47</v>
      </c>
      <c r="F323" s="562">
        <f t="shared" si="759"/>
        <v>69.542044398554467</v>
      </c>
      <c r="G323" s="528">
        <v>50000</v>
      </c>
      <c r="H323" s="528">
        <v>20208</v>
      </c>
      <c r="I323" s="528">
        <v>20703.689999999999</v>
      </c>
      <c r="J323" s="528">
        <v>20000</v>
      </c>
      <c r="K323" s="528">
        <v>20000</v>
      </c>
      <c r="L323" s="528">
        <v>19847.14</v>
      </c>
      <c r="M323" s="528">
        <v>26850</v>
      </c>
      <c r="N323" s="528">
        <v>26850</v>
      </c>
      <c r="O323" s="528">
        <v>26800.639999999999</v>
      </c>
      <c r="P323" s="528">
        <v>0</v>
      </c>
      <c r="Q323" s="528">
        <v>0</v>
      </c>
      <c r="R323" s="528">
        <v>0</v>
      </c>
      <c r="S323" s="528">
        <v>0</v>
      </c>
      <c r="T323" s="528">
        <v>0</v>
      </c>
      <c r="U323" s="528">
        <v>0</v>
      </c>
      <c r="V323" s="562">
        <v>0</v>
      </c>
    </row>
    <row r="324" spans="1:29" ht="184.5" customHeight="1" x14ac:dyDescent="0.25">
      <c r="A324" s="616">
        <v>75</v>
      </c>
      <c r="B324" s="434" t="s">
        <v>162</v>
      </c>
      <c r="C324" s="515">
        <f t="shared" ref="C324:E324" si="762">C325</f>
        <v>9701678.4000000004</v>
      </c>
      <c r="D324" s="515">
        <f t="shared" si="762"/>
        <v>9612562.0300000012</v>
      </c>
      <c r="E324" s="515">
        <f t="shared" si="762"/>
        <v>9609470.9900000002</v>
      </c>
      <c r="F324" s="561">
        <f t="shared" ref="F324:F325" si="763">E324/C324*100</f>
        <v>99.049572597665161</v>
      </c>
      <c r="G324" s="515">
        <f>G325</f>
        <v>529000</v>
      </c>
      <c r="H324" s="515">
        <f t="shared" ref="H324:U324" si="764">H325</f>
        <v>439883.63</v>
      </c>
      <c r="I324" s="515">
        <f t="shared" si="764"/>
        <v>439831.03999999998</v>
      </c>
      <c r="J324" s="515">
        <f t="shared" si="764"/>
        <v>860883</v>
      </c>
      <c r="K324" s="515">
        <f t="shared" si="764"/>
        <v>860883</v>
      </c>
      <c r="L324" s="515">
        <f t="shared" si="764"/>
        <v>860752.81</v>
      </c>
      <c r="M324" s="515">
        <f t="shared" si="764"/>
        <v>1966485</v>
      </c>
      <c r="N324" s="515">
        <f t="shared" si="764"/>
        <v>1966485</v>
      </c>
      <c r="O324" s="515">
        <f t="shared" si="764"/>
        <v>1966480.49</v>
      </c>
      <c r="P324" s="515">
        <f t="shared" si="764"/>
        <v>3779896.4000000004</v>
      </c>
      <c r="Q324" s="515">
        <f t="shared" si="764"/>
        <v>3779896.4000000004</v>
      </c>
      <c r="R324" s="515">
        <f t="shared" si="764"/>
        <v>3776993.96</v>
      </c>
      <c r="S324" s="515">
        <f t="shared" si="764"/>
        <v>2565414</v>
      </c>
      <c r="T324" s="515">
        <f t="shared" si="764"/>
        <v>2565414</v>
      </c>
      <c r="U324" s="515">
        <f t="shared" si="764"/>
        <v>2565412.6900000004</v>
      </c>
      <c r="V324" s="516">
        <f>V325</f>
        <v>99.99994893611715</v>
      </c>
    </row>
    <row r="325" spans="1:29" x14ac:dyDescent="0.25">
      <c r="A325" s="616"/>
      <c r="B325" s="505" t="s">
        <v>13</v>
      </c>
      <c r="C325" s="528">
        <f t="shared" ref="C325:C326" si="765">G325+J325+M325+P325+S325</f>
        <v>9701678.4000000004</v>
      </c>
      <c r="D325" s="528">
        <f t="shared" ref="D325:D326" si="766">H325+K325+N325+Q325+T325</f>
        <v>9612562.0300000012</v>
      </c>
      <c r="E325" s="528">
        <f t="shared" ref="E325:E326" si="767">I325+L325+O325+R325+U325</f>
        <v>9609470.9900000002</v>
      </c>
      <c r="F325" s="562">
        <f t="shared" si="763"/>
        <v>99.049572597665161</v>
      </c>
      <c r="G325" s="535">
        <f>G327+G331+G335+G336</f>
        <v>529000</v>
      </c>
      <c r="H325" s="535">
        <f t="shared" ref="H325:U325" si="768">H327+H331+H335+H336</f>
        <v>439883.63</v>
      </c>
      <c r="I325" s="535">
        <f t="shared" si="768"/>
        <v>439831.03999999998</v>
      </c>
      <c r="J325" s="535">
        <f t="shared" si="768"/>
        <v>860883</v>
      </c>
      <c r="K325" s="535">
        <f t="shared" si="768"/>
        <v>860883</v>
      </c>
      <c r="L325" s="535">
        <f t="shared" si="768"/>
        <v>860752.81</v>
      </c>
      <c r="M325" s="535">
        <f t="shared" si="768"/>
        <v>1966485</v>
      </c>
      <c r="N325" s="535">
        <f t="shared" si="768"/>
        <v>1966485</v>
      </c>
      <c r="O325" s="535">
        <f t="shared" si="768"/>
        <v>1966480.49</v>
      </c>
      <c r="P325" s="535">
        <f t="shared" si="768"/>
        <v>3779896.4000000004</v>
      </c>
      <c r="Q325" s="535">
        <f t="shared" si="768"/>
        <v>3779896.4000000004</v>
      </c>
      <c r="R325" s="535">
        <f t="shared" si="768"/>
        <v>3776993.96</v>
      </c>
      <c r="S325" s="535">
        <f t="shared" si="768"/>
        <v>2565414</v>
      </c>
      <c r="T325" s="535">
        <f t="shared" si="768"/>
        <v>2565414</v>
      </c>
      <c r="U325" s="535">
        <f t="shared" si="768"/>
        <v>2565412.6900000004</v>
      </c>
      <c r="V325" s="562">
        <f t="shared" ref="V325" si="769">U325/S325*100</f>
        <v>99.99994893611715</v>
      </c>
    </row>
    <row r="326" spans="1:29" x14ac:dyDescent="0.25">
      <c r="A326" s="616"/>
      <c r="B326" s="434" t="s">
        <v>163</v>
      </c>
      <c r="C326" s="496">
        <f t="shared" si="765"/>
        <v>0</v>
      </c>
      <c r="D326" s="496">
        <f t="shared" si="766"/>
        <v>0</v>
      </c>
      <c r="E326" s="496">
        <f t="shared" si="767"/>
        <v>0</v>
      </c>
      <c r="F326" s="561"/>
      <c r="G326" s="515"/>
      <c r="H326" s="517"/>
      <c r="I326" s="517"/>
      <c r="J326" s="517"/>
      <c r="K326" s="517"/>
      <c r="L326" s="517"/>
      <c r="M326" s="517"/>
      <c r="N326" s="517"/>
      <c r="O326" s="517"/>
      <c r="P326" s="517"/>
      <c r="Q326" s="517"/>
      <c r="R326" s="517"/>
      <c r="S326" s="517"/>
      <c r="T326" s="517"/>
      <c r="U326" s="517"/>
      <c r="V326" s="516"/>
    </row>
    <row r="327" spans="1:29" ht="30" x14ac:dyDescent="0.25">
      <c r="A327" s="616"/>
      <c r="B327" s="434" t="s">
        <v>164</v>
      </c>
      <c r="C327" s="496">
        <f t="shared" ref="C327:C328" si="770">G327+J327+M327+P327+S327</f>
        <v>1091000</v>
      </c>
      <c r="D327" s="496">
        <f t="shared" ref="D327:D328" si="771">H327+K327+N327+Q327+T327</f>
        <v>1041500</v>
      </c>
      <c r="E327" s="496">
        <f t="shared" ref="E327:E328" si="772">I327+L327+O327+R327+U327</f>
        <v>1041353.37</v>
      </c>
      <c r="F327" s="561">
        <f t="shared" ref="F327:F329" si="773">E327/C327*100</f>
        <v>95.449438130155812</v>
      </c>
      <c r="G327" s="515">
        <f>G329+G330</f>
        <v>91000</v>
      </c>
      <c r="H327" s="515">
        <f t="shared" ref="H327:U327" si="774">H329+H330</f>
        <v>41500</v>
      </c>
      <c r="I327" s="515">
        <f t="shared" si="774"/>
        <v>41483.56</v>
      </c>
      <c r="J327" s="515">
        <f t="shared" si="774"/>
        <v>200000</v>
      </c>
      <c r="K327" s="515">
        <f t="shared" si="774"/>
        <v>200000</v>
      </c>
      <c r="L327" s="515">
        <f t="shared" si="774"/>
        <v>199869.81</v>
      </c>
      <c r="M327" s="515">
        <f t="shared" si="774"/>
        <v>300000</v>
      </c>
      <c r="N327" s="515">
        <f t="shared" si="774"/>
        <v>300000</v>
      </c>
      <c r="O327" s="515">
        <f t="shared" si="774"/>
        <v>300000</v>
      </c>
      <c r="P327" s="515">
        <f t="shared" si="774"/>
        <v>500000</v>
      </c>
      <c r="Q327" s="515">
        <f t="shared" si="774"/>
        <v>500000</v>
      </c>
      <c r="R327" s="515">
        <f t="shared" si="774"/>
        <v>500000</v>
      </c>
      <c r="S327" s="515">
        <f t="shared" si="774"/>
        <v>0</v>
      </c>
      <c r="T327" s="515">
        <f t="shared" si="774"/>
        <v>0</v>
      </c>
      <c r="U327" s="515">
        <f t="shared" si="774"/>
        <v>0</v>
      </c>
      <c r="V327" s="516">
        <f>V329+V330</f>
        <v>0</v>
      </c>
    </row>
    <row r="328" spans="1:29" x14ac:dyDescent="0.25">
      <c r="A328" s="616"/>
      <c r="B328" s="434" t="s">
        <v>155</v>
      </c>
      <c r="C328" s="528">
        <f t="shared" si="770"/>
        <v>0</v>
      </c>
      <c r="D328" s="528">
        <f t="shared" si="771"/>
        <v>0</v>
      </c>
      <c r="E328" s="528">
        <f t="shared" si="772"/>
        <v>0</v>
      </c>
      <c r="F328" s="562"/>
      <c r="G328" s="515"/>
      <c r="H328" s="517"/>
      <c r="I328" s="517"/>
      <c r="J328" s="517"/>
      <c r="K328" s="517"/>
      <c r="L328" s="517"/>
      <c r="M328" s="517"/>
      <c r="N328" s="517"/>
      <c r="O328" s="517"/>
      <c r="P328" s="517"/>
      <c r="Q328" s="517"/>
      <c r="R328" s="517"/>
      <c r="S328" s="517"/>
      <c r="T328" s="517"/>
      <c r="U328" s="517"/>
      <c r="V328" s="516"/>
    </row>
    <row r="329" spans="1:29" s="597" customFormat="1" ht="75" x14ac:dyDescent="0.25">
      <c r="A329" s="616"/>
      <c r="B329" s="434" t="s">
        <v>165</v>
      </c>
      <c r="C329" s="496">
        <f t="shared" ref="C329" si="775">G329+J329+M329+P329+S329</f>
        <v>291000</v>
      </c>
      <c r="D329" s="496">
        <f t="shared" ref="D329" si="776">H329+K329+N329+Q329+T329</f>
        <v>241500</v>
      </c>
      <c r="E329" s="496">
        <f t="shared" ref="E329" si="777">I329+L329+O329+R329+U329</f>
        <v>241353.37</v>
      </c>
      <c r="F329" s="561">
        <f t="shared" si="773"/>
        <v>82.939302405498282</v>
      </c>
      <c r="G329" s="515">
        <v>91000</v>
      </c>
      <c r="H329" s="515">
        <v>41500</v>
      </c>
      <c r="I329" s="515">
        <v>41483.56</v>
      </c>
      <c r="J329" s="515">
        <v>200000</v>
      </c>
      <c r="K329" s="515">
        <v>200000</v>
      </c>
      <c r="L329" s="515">
        <v>199869.81</v>
      </c>
      <c r="M329" s="515">
        <v>0</v>
      </c>
      <c r="N329" s="515">
        <v>0</v>
      </c>
      <c r="O329" s="515">
        <v>0</v>
      </c>
      <c r="P329" s="515">
        <v>0</v>
      </c>
      <c r="Q329" s="515">
        <v>0</v>
      </c>
      <c r="R329" s="515">
        <v>0</v>
      </c>
      <c r="S329" s="515">
        <v>0</v>
      </c>
      <c r="T329" s="515">
        <v>0</v>
      </c>
      <c r="U329" s="515">
        <v>0</v>
      </c>
      <c r="V329" s="516">
        <v>0</v>
      </c>
      <c r="W329" s="596"/>
      <c r="X329" s="596"/>
      <c r="Y329" s="596"/>
      <c r="Z329" s="596"/>
      <c r="AA329" s="596"/>
      <c r="AB329" s="596"/>
      <c r="AC329" s="596"/>
    </row>
    <row r="330" spans="1:29" ht="90" x14ac:dyDescent="0.25">
      <c r="A330" s="616"/>
      <c r="B330" s="434" t="s">
        <v>464</v>
      </c>
      <c r="C330" s="496">
        <f t="shared" ref="C330:C331" si="778">G330+J330+M330+P330+S330</f>
        <v>800000</v>
      </c>
      <c r="D330" s="496">
        <f t="shared" ref="D330:D331" si="779">H330+K330+N330+Q330+T330</f>
        <v>800000</v>
      </c>
      <c r="E330" s="496">
        <f t="shared" ref="E330:E331" si="780">I330+L330+O330+R330+U330</f>
        <v>800000</v>
      </c>
      <c r="F330" s="561">
        <f t="shared" ref="F330:F331" si="781">E330/C330*100</f>
        <v>100</v>
      </c>
      <c r="G330" s="515">
        <v>0</v>
      </c>
      <c r="H330" s="515">
        <v>0</v>
      </c>
      <c r="I330" s="515">
        <v>0</v>
      </c>
      <c r="J330" s="515">
        <v>0</v>
      </c>
      <c r="K330" s="515">
        <v>0</v>
      </c>
      <c r="L330" s="515">
        <v>0</v>
      </c>
      <c r="M330" s="515">
        <v>300000</v>
      </c>
      <c r="N330" s="515">
        <v>300000</v>
      </c>
      <c r="O330" s="515">
        <v>300000</v>
      </c>
      <c r="P330" s="515">
        <v>500000</v>
      </c>
      <c r="Q330" s="515">
        <v>500000</v>
      </c>
      <c r="R330" s="515">
        <v>500000</v>
      </c>
      <c r="S330" s="515">
        <v>0</v>
      </c>
      <c r="T330" s="515">
        <v>0</v>
      </c>
      <c r="U330" s="515">
        <v>0</v>
      </c>
      <c r="V330" s="516">
        <v>0</v>
      </c>
    </row>
    <row r="331" spans="1:29" ht="30" x14ac:dyDescent="0.25">
      <c r="A331" s="616"/>
      <c r="B331" s="434" t="s">
        <v>166</v>
      </c>
      <c r="C331" s="496">
        <f t="shared" si="778"/>
        <v>4024622.6</v>
      </c>
      <c r="D331" s="496">
        <f t="shared" si="779"/>
        <v>3999321.45</v>
      </c>
      <c r="E331" s="496">
        <f t="shared" si="780"/>
        <v>3996377.27</v>
      </c>
      <c r="F331" s="561">
        <f t="shared" si="781"/>
        <v>99.298186866018185</v>
      </c>
      <c r="G331" s="515">
        <f>G333+G334</f>
        <v>263000</v>
      </c>
      <c r="H331" s="515">
        <f t="shared" ref="H331:U331" si="782">H333+H334</f>
        <v>237698.84999999998</v>
      </c>
      <c r="I331" s="515">
        <f t="shared" si="782"/>
        <v>237662.72999999998</v>
      </c>
      <c r="J331" s="515">
        <f t="shared" si="782"/>
        <v>380883</v>
      </c>
      <c r="K331" s="515">
        <f t="shared" si="782"/>
        <v>380883</v>
      </c>
      <c r="L331" s="515">
        <f t="shared" si="782"/>
        <v>380883</v>
      </c>
      <c r="M331" s="515">
        <f t="shared" si="782"/>
        <v>665000</v>
      </c>
      <c r="N331" s="515">
        <f t="shared" si="782"/>
        <v>665000</v>
      </c>
      <c r="O331" s="515">
        <f t="shared" si="782"/>
        <v>664995.49</v>
      </c>
      <c r="P331" s="515">
        <f t="shared" si="782"/>
        <v>1350339.6</v>
      </c>
      <c r="Q331" s="515">
        <f t="shared" si="782"/>
        <v>1350339.6</v>
      </c>
      <c r="R331" s="515">
        <f t="shared" si="782"/>
        <v>1347437.1600000001</v>
      </c>
      <c r="S331" s="515">
        <f t="shared" si="782"/>
        <v>1365400</v>
      </c>
      <c r="T331" s="515">
        <f t="shared" si="782"/>
        <v>1365400</v>
      </c>
      <c r="U331" s="515">
        <f t="shared" si="782"/>
        <v>1365398.8900000001</v>
      </c>
      <c r="V331" s="561">
        <f t="shared" ref="V331:V334" si="783">U331/S331*100</f>
        <v>99.999918705141354</v>
      </c>
    </row>
    <row r="332" spans="1:29" x14ac:dyDescent="0.25">
      <c r="A332" s="616"/>
      <c r="B332" s="434" t="s">
        <v>155</v>
      </c>
      <c r="C332" s="434"/>
      <c r="D332" s="434"/>
      <c r="E332" s="434"/>
      <c r="F332" s="516"/>
      <c r="G332" s="515"/>
      <c r="H332" s="517"/>
      <c r="I332" s="517"/>
      <c r="J332" s="517"/>
      <c r="K332" s="517"/>
      <c r="L332" s="517"/>
      <c r="M332" s="517"/>
      <c r="N332" s="517"/>
      <c r="O332" s="517"/>
      <c r="P332" s="517"/>
      <c r="Q332" s="517"/>
      <c r="R332" s="517"/>
      <c r="S332" s="517"/>
      <c r="T332" s="517"/>
      <c r="U332" s="517"/>
      <c r="V332" s="561"/>
    </row>
    <row r="333" spans="1:29" ht="75" x14ac:dyDescent="0.25">
      <c r="A333" s="616"/>
      <c r="B333" s="434" t="s">
        <v>167</v>
      </c>
      <c r="C333" s="496">
        <f t="shared" ref="C333" si="784">G333+J333+M333+P333+S333</f>
        <v>2040941.8</v>
      </c>
      <c r="D333" s="496">
        <f t="shared" ref="D333" si="785">H333+K333+N333+Q333+T333</f>
        <v>1992462.85</v>
      </c>
      <c r="E333" s="496">
        <f t="shared" ref="E333" si="786">I333+L333+O333+R333+U333</f>
        <v>1991070.12</v>
      </c>
      <c r="F333" s="561">
        <f t="shared" ref="F333" si="787">E333/C333*100</f>
        <v>97.556437915084103</v>
      </c>
      <c r="G333" s="496">
        <v>100000</v>
      </c>
      <c r="H333" s="496">
        <v>51521.05</v>
      </c>
      <c r="I333" s="496">
        <v>51521.05</v>
      </c>
      <c r="J333" s="496">
        <v>130000</v>
      </c>
      <c r="K333" s="515">
        <v>130000</v>
      </c>
      <c r="L333" s="515">
        <v>131514.22</v>
      </c>
      <c r="M333" s="515">
        <v>300000</v>
      </c>
      <c r="N333" s="515">
        <v>300000</v>
      </c>
      <c r="O333" s="515">
        <v>299995.49</v>
      </c>
      <c r="P333" s="515">
        <v>493439.8</v>
      </c>
      <c r="Q333" s="515">
        <v>493439.8</v>
      </c>
      <c r="R333" s="515">
        <v>490537.36</v>
      </c>
      <c r="S333" s="515">
        <v>1017502</v>
      </c>
      <c r="T333" s="515">
        <v>1017502</v>
      </c>
      <c r="U333" s="515">
        <v>1017502</v>
      </c>
      <c r="V333" s="561">
        <f t="shared" si="783"/>
        <v>100</v>
      </c>
    </row>
    <row r="334" spans="1:29" ht="90" x14ac:dyDescent="0.25">
      <c r="A334" s="616"/>
      <c r="B334" s="434" t="s">
        <v>465</v>
      </c>
      <c r="C334" s="496">
        <f t="shared" ref="C334" si="788">G334+J334+M334+P334+S334</f>
        <v>1983680.8</v>
      </c>
      <c r="D334" s="496">
        <f t="shared" ref="D334" si="789">H334+K334+N334+Q334+T334</f>
        <v>2006858.6</v>
      </c>
      <c r="E334" s="496">
        <f t="shared" ref="E334" si="790">I334+L334+O334+R334+U334</f>
        <v>2005307.15</v>
      </c>
      <c r="F334" s="561">
        <f t="shared" ref="F334" si="791">E334/C334*100</f>
        <v>101.09021320365655</v>
      </c>
      <c r="G334" s="496">
        <v>163000</v>
      </c>
      <c r="H334" s="496">
        <v>186177.8</v>
      </c>
      <c r="I334" s="496">
        <v>186141.68</v>
      </c>
      <c r="J334" s="496">
        <v>250883</v>
      </c>
      <c r="K334" s="496">
        <v>250883</v>
      </c>
      <c r="L334" s="496">
        <v>249368.78</v>
      </c>
      <c r="M334" s="496">
        <v>365000</v>
      </c>
      <c r="N334" s="496">
        <v>365000</v>
      </c>
      <c r="O334" s="496">
        <v>365000</v>
      </c>
      <c r="P334" s="496">
        <v>856899.8</v>
      </c>
      <c r="Q334" s="496">
        <v>856899.8</v>
      </c>
      <c r="R334" s="496">
        <v>856899.8</v>
      </c>
      <c r="S334" s="496">
        <v>347898</v>
      </c>
      <c r="T334" s="496">
        <v>347898</v>
      </c>
      <c r="U334" s="496">
        <v>347896.89</v>
      </c>
      <c r="V334" s="561">
        <f t="shared" si="783"/>
        <v>99.999680940965462</v>
      </c>
    </row>
    <row r="335" spans="1:29" ht="95.25" customHeight="1" x14ac:dyDescent="0.25">
      <c r="A335" s="616"/>
      <c r="B335" s="434" t="s">
        <v>715</v>
      </c>
      <c r="C335" s="496">
        <f t="shared" ref="C335:C336" si="792">G335+J335+M335+P335+S335</f>
        <v>2579570.7999999998</v>
      </c>
      <c r="D335" s="496">
        <f t="shared" ref="D335:D336" si="793">H335+K335+N335+Q335+T335</f>
        <v>2565255.58</v>
      </c>
      <c r="E335" s="496">
        <f t="shared" ref="E335:E336" si="794">I335+L335+O335+R335+U335</f>
        <v>2565255.35</v>
      </c>
      <c r="F335" s="561">
        <f t="shared" ref="F335:F336" si="795">E335/C335*100</f>
        <v>99.445045276524297</v>
      </c>
      <c r="G335" s="496">
        <v>100000</v>
      </c>
      <c r="H335" s="496">
        <v>85684.78</v>
      </c>
      <c r="I335" s="496">
        <v>85684.75</v>
      </c>
      <c r="J335" s="496">
        <v>100000</v>
      </c>
      <c r="K335" s="496">
        <v>100000</v>
      </c>
      <c r="L335" s="496">
        <v>100000</v>
      </c>
      <c r="M335" s="496">
        <v>350000</v>
      </c>
      <c r="N335" s="496">
        <v>350000</v>
      </c>
      <c r="O335" s="496">
        <v>350000</v>
      </c>
      <c r="P335" s="496">
        <v>829556.8</v>
      </c>
      <c r="Q335" s="496">
        <v>829556.8</v>
      </c>
      <c r="R335" s="496">
        <v>829556.8</v>
      </c>
      <c r="S335" s="496">
        <v>1200014</v>
      </c>
      <c r="T335" s="496">
        <v>1200014</v>
      </c>
      <c r="U335" s="496">
        <v>1200013.8</v>
      </c>
      <c r="V335" s="561">
        <f>U335/S335*100</f>
        <v>99.99998333352778</v>
      </c>
    </row>
    <row r="336" spans="1:29" ht="30" x14ac:dyDescent="0.25">
      <c r="A336" s="616"/>
      <c r="B336" s="434" t="s">
        <v>171</v>
      </c>
      <c r="C336" s="496">
        <f t="shared" si="792"/>
        <v>2006485</v>
      </c>
      <c r="D336" s="496">
        <f t="shared" si="793"/>
        <v>2006485</v>
      </c>
      <c r="E336" s="496">
        <f t="shared" si="794"/>
        <v>2006485</v>
      </c>
      <c r="F336" s="561">
        <f t="shared" si="795"/>
        <v>100</v>
      </c>
      <c r="G336" s="496">
        <f>G338</f>
        <v>75000</v>
      </c>
      <c r="H336" s="496">
        <f>H338+H339</f>
        <v>75000</v>
      </c>
      <c r="I336" s="496">
        <f t="shared" ref="I336:S336" si="796">I338+I339</f>
        <v>75000</v>
      </c>
      <c r="J336" s="496">
        <f t="shared" si="796"/>
        <v>180000</v>
      </c>
      <c r="K336" s="496">
        <f t="shared" si="796"/>
        <v>180000</v>
      </c>
      <c r="L336" s="496">
        <f t="shared" si="796"/>
        <v>180000</v>
      </c>
      <c r="M336" s="496">
        <f t="shared" si="796"/>
        <v>651485</v>
      </c>
      <c r="N336" s="496">
        <f t="shared" si="796"/>
        <v>651485</v>
      </c>
      <c r="O336" s="496">
        <f t="shared" si="796"/>
        <v>651485</v>
      </c>
      <c r="P336" s="496">
        <f t="shared" si="796"/>
        <v>1100000</v>
      </c>
      <c r="Q336" s="496">
        <f t="shared" si="796"/>
        <v>1100000</v>
      </c>
      <c r="R336" s="496">
        <f t="shared" si="796"/>
        <v>1100000</v>
      </c>
      <c r="S336" s="496">
        <f t="shared" si="796"/>
        <v>0</v>
      </c>
      <c r="T336" s="496">
        <f t="shared" ref="T336:U336" si="797">T338</f>
        <v>0</v>
      </c>
      <c r="U336" s="496">
        <f t="shared" si="797"/>
        <v>0</v>
      </c>
      <c r="V336" s="561">
        <f>V338</f>
        <v>0</v>
      </c>
    </row>
    <row r="337" spans="1:22" x14ac:dyDescent="0.25">
      <c r="A337" s="616"/>
      <c r="B337" s="434" t="s">
        <v>155</v>
      </c>
      <c r="C337" s="496"/>
      <c r="D337" s="496"/>
      <c r="E337" s="496"/>
      <c r="F337" s="561"/>
      <c r="G337" s="515"/>
      <c r="H337" s="517"/>
      <c r="I337" s="517"/>
      <c r="J337" s="517"/>
      <c r="K337" s="517"/>
      <c r="L337" s="517"/>
      <c r="M337" s="517"/>
      <c r="N337" s="517"/>
      <c r="O337" s="517"/>
      <c r="P337" s="517"/>
      <c r="Q337" s="517"/>
      <c r="R337" s="517"/>
      <c r="S337" s="517"/>
      <c r="T337" s="517"/>
      <c r="U337" s="517"/>
      <c r="V337" s="516"/>
    </row>
    <row r="338" spans="1:22" ht="90" x14ac:dyDescent="0.25">
      <c r="A338" s="616"/>
      <c r="B338" s="434" t="s">
        <v>172</v>
      </c>
      <c r="C338" s="496">
        <f t="shared" ref="C338:C341" si="798">G338+J338+M338+P338+S338</f>
        <v>906485</v>
      </c>
      <c r="D338" s="496">
        <f t="shared" ref="D338:D341" si="799">H338+K338+N338+Q338+T338</f>
        <v>906485</v>
      </c>
      <c r="E338" s="496">
        <f t="shared" ref="E338:E341" si="800">I338+L338+O338+R338+U338</f>
        <v>906485</v>
      </c>
      <c r="F338" s="561">
        <f t="shared" ref="F338:F341" si="801">E338/C338*100</f>
        <v>100</v>
      </c>
      <c r="G338" s="496">
        <v>75000</v>
      </c>
      <c r="H338" s="496">
        <v>75000</v>
      </c>
      <c r="I338" s="496">
        <v>75000</v>
      </c>
      <c r="J338" s="496">
        <v>180000</v>
      </c>
      <c r="K338" s="496">
        <v>180000</v>
      </c>
      <c r="L338" s="496">
        <v>180000</v>
      </c>
      <c r="M338" s="496">
        <v>651485</v>
      </c>
      <c r="N338" s="496">
        <v>651485</v>
      </c>
      <c r="O338" s="496">
        <v>651485</v>
      </c>
      <c r="P338" s="496">
        <v>0</v>
      </c>
      <c r="Q338" s="496">
        <v>0</v>
      </c>
      <c r="R338" s="496">
        <v>0</v>
      </c>
      <c r="S338" s="496">
        <v>0</v>
      </c>
      <c r="T338" s="496">
        <v>0</v>
      </c>
      <c r="U338" s="496">
        <v>0</v>
      </c>
      <c r="V338" s="561">
        <v>0</v>
      </c>
    </row>
    <row r="339" spans="1:22" ht="158.25" customHeight="1" x14ac:dyDescent="0.25">
      <c r="A339" s="616"/>
      <c r="B339" s="434" t="s">
        <v>719</v>
      </c>
      <c r="C339" s="496">
        <f t="shared" ref="C339" si="802">G339+J339+M339+P339+S339</f>
        <v>1100000</v>
      </c>
      <c r="D339" s="496">
        <f t="shared" ref="D339" si="803">H339+K339+N339+Q339+T339</f>
        <v>1100000</v>
      </c>
      <c r="E339" s="496">
        <f t="shared" ref="E339" si="804">I339+L339+O339+R339+U339</f>
        <v>1100000</v>
      </c>
      <c r="F339" s="561">
        <f t="shared" ref="F339" si="805">E339/C339*100</f>
        <v>100</v>
      </c>
      <c r="G339" s="496">
        <v>0</v>
      </c>
      <c r="H339" s="496">
        <v>0</v>
      </c>
      <c r="I339" s="496">
        <v>0</v>
      </c>
      <c r="J339" s="496">
        <v>0</v>
      </c>
      <c r="K339" s="496">
        <v>0</v>
      </c>
      <c r="L339" s="496">
        <v>0</v>
      </c>
      <c r="M339" s="496">
        <v>0</v>
      </c>
      <c r="N339" s="496">
        <v>0</v>
      </c>
      <c r="O339" s="496">
        <v>0</v>
      </c>
      <c r="P339" s="496">
        <v>1100000</v>
      </c>
      <c r="Q339" s="496">
        <v>1100000</v>
      </c>
      <c r="R339" s="496">
        <v>1100000</v>
      </c>
      <c r="S339" s="496">
        <v>0</v>
      </c>
      <c r="T339" s="496">
        <v>0</v>
      </c>
      <c r="U339" s="496">
        <v>0</v>
      </c>
      <c r="V339" s="561">
        <v>0</v>
      </c>
    </row>
    <row r="340" spans="1:22" ht="151.5" customHeight="1" x14ac:dyDescent="0.25">
      <c r="A340" s="616">
        <v>76</v>
      </c>
      <c r="B340" s="434" t="s">
        <v>466</v>
      </c>
      <c r="C340" s="496">
        <f t="shared" si="798"/>
        <v>53673.2</v>
      </c>
      <c r="D340" s="496">
        <f t="shared" si="799"/>
        <v>23673.200000000001</v>
      </c>
      <c r="E340" s="496">
        <f t="shared" si="800"/>
        <v>23673</v>
      </c>
      <c r="F340" s="562">
        <f t="shared" si="801"/>
        <v>44.105810721179289</v>
      </c>
      <c r="G340" s="509">
        <f t="shared" ref="G340:V354" si="806">G341</f>
        <v>30000</v>
      </c>
      <c r="H340" s="509">
        <f t="shared" si="806"/>
        <v>0</v>
      </c>
      <c r="I340" s="509">
        <f t="shared" si="806"/>
        <v>0</v>
      </c>
      <c r="J340" s="509">
        <f t="shared" si="806"/>
        <v>16673.2</v>
      </c>
      <c r="K340" s="509">
        <f t="shared" si="806"/>
        <v>16673.2</v>
      </c>
      <c r="L340" s="509">
        <f t="shared" si="806"/>
        <v>16673</v>
      </c>
      <c r="M340" s="509">
        <f t="shared" si="806"/>
        <v>7000</v>
      </c>
      <c r="N340" s="509">
        <f t="shared" si="806"/>
        <v>7000</v>
      </c>
      <c r="O340" s="509">
        <f t="shared" si="806"/>
        <v>7000</v>
      </c>
      <c r="P340" s="509">
        <f t="shared" si="806"/>
        <v>0</v>
      </c>
      <c r="Q340" s="509">
        <f t="shared" si="806"/>
        <v>0</v>
      </c>
      <c r="R340" s="509">
        <f t="shared" si="806"/>
        <v>0</v>
      </c>
      <c r="S340" s="509">
        <f t="shared" si="806"/>
        <v>0</v>
      </c>
      <c r="T340" s="509">
        <f t="shared" si="806"/>
        <v>0</v>
      </c>
      <c r="U340" s="509">
        <f t="shared" si="806"/>
        <v>0</v>
      </c>
      <c r="V340" s="589">
        <f t="shared" si="806"/>
        <v>0</v>
      </c>
    </row>
    <row r="341" spans="1:22" x14ac:dyDescent="0.25">
      <c r="A341" s="616"/>
      <c r="B341" s="505" t="s">
        <v>13</v>
      </c>
      <c r="C341" s="528">
        <f t="shared" si="798"/>
        <v>53673.2</v>
      </c>
      <c r="D341" s="528">
        <f t="shared" si="799"/>
        <v>23673.200000000001</v>
      </c>
      <c r="E341" s="528">
        <f t="shared" si="800"/>
        <v>23673</v>
      </c>
      <c r="F341" s="562">
        <f t="shared" si="801"/>
        <v>44.105810721179289</v>
      </c>
      <c r="G341" s="535">
        <v>30000</v>
      </c>
      <c r="H341" s="535">
        <v>0</v>
      </c>
      <c r="I341" s="535">
        <v>0</v>
      </c>
      <c r="J341" s="535">
        <v>16673.2</v>
      </c>
      <c r="K341" s="535">
        <v>16673.2</v>
      </c>
      <c r="L341" s="535">
        <v>16673</v>
      </c>
      <c r="M341" s="535">
        <v>7000</v>
      </c>
      <c r="N341" s="535">
        <v>7000</v>
      </c>
      <c r="O341" s="535">
        <v>7000</v>
      </c>
      <c r="P341" s="535">
        <v>0</v>
      </c>
      <c r="Q341" s="535">
        <v>0</v>
      </c>
      <c r="R341" s="535">
        <v>0</v>
      </c>
      <c r="S341" s="535">
        <v>0</v>
      </c>
      <c r="T341" s="535">
        <v>0</v>
      </c>
      <c r="U341" s="535">
        <v>0</v>
      </c>
      <c r="V341" s="564">
        <v>0</v>
      </c>
    </row>
    <row r="342" spans="1:22" ht="105" x14ac:dyDescent="0.25">
      <c r="A342" s="616">
        <v>77</v>
      </c>
      <c r="B342" s="434" t="s">
        <v>806</v>
      </c>
      <c r="C342" s="496">
        <f t="shared" ref="C342:C349" si="807">G342+J342+M342+P342+S342</f>
        <v>9000</v>
      </c>
      <c r="D342" s="496">
        <f t="shared" ref="D342:D349" si="808">H342+K342+N342+Q342+T342</f>
        <v>9000</v>
      </c>
      <c r="E342" s="496">
        <f t="shared" ref="E342:E349" si="809">I342+L342+O342+R342+U342</f>
        <v>9000</v>
      </c>
      <c r="F342" s="562">
        <f t="shared" ref="F342:F349" si="810">E342/C342*100</f>
        <v>100</v>
      </c>
      <c r="G342" s="509">
        <f t="shared" si="806"/>
        <v>9000</v>
      </c>
      <c r="H342" s="509">
        <f t="shared" si="806"/>
        <v>9000</v>
      </c>
      <c r="I342" s="509">
        <f t="shared" si="806"/>
        <v>9000</v>
      </c>
      <c r="J342" s="509">
        <f t="shared" si="806"/>
        <v>0</v>
      </c>
      <c r="K342" s="509">
        <f t="shared" si="806"/>
        <v>0</v>
      </c>
      <c r="L342" s="509">
        <f t="shared" si="806"/>
        <v>0</v>
      </c>
      <c r="M342" s="509">
        <f t="shared" si="806"/>
        <v>0</v>
      </c>
      <c r="N342" s="509">
        <f t="shared" si="806"/>
        <v>0</v>
      </c>
      <c r="O342" s="509">
        <f t="shared" si="806"/>
        <v>0</v>
      </c>
      <c r="P342" s="509">
        <f t="shared" si="806"/>
        <v>0</v>
      </c>
      <c r="Q342" s="509">
        <f t="shared" si="806"/>
        <v>0</v>
      </c>
      <c r="R342" s="509">
        <f t="shared" si="806"/>
        <v>0</v>
      </c>
      <c r="S342" s="509">
        <f t="shared" si="806"/>
        <v>0</v>
      </c>
      <c r="T342" s="509">
        <f t="shared" si="806"/>
        <v>0</v>
      </c>
      <c r="U342" s="509">
        <f t="shared" si="806"/>
        <v>0</v>
      </c>
      <c r="V342" s="589">
        <f t="shared" si="806"/>
        <v>0</v>
      </c>
    </row>
    <row r="343" spans="1:22" x14ac:dyDescent="0.25">
      <c r="A343" s="616"/>
      <c r="B343" s="505" t="s">
        <v>13</v>
      </c>
      <c r="C343" s="528">
        <f t="shared" si="807"/>
        <v>9000</v>
      </c>
      <c r="D343" s="528">
        <f t="shared" si="808"/>
        <v>9000</v>
      </c>
      <c r="E343" s="528">
        <f t="shared" si="809"/>
        <v>9000</v>
      </c>
      <c r="F343" s="562">
        <f t="shared" si="810"/>
        <v>100</v>
      </c>
      <c r="G343" s="535">
        <v>9000</v>
      </c>
      <c r="H343" s="535">
        <v>9000</v>
      </c>
      <c r="I343" s="535">
        <v>9000</v>
      </c>
      <c r="J343" s="535">
        <v>0</v>
      </c>
      <c r="K343" s="535">
        <v>0</v>
      </c>
      <c r="L343" s="535">
        <v>0</v>
      </c>
      <c r="M343" s="535">
        <v>0</v>
      </c>
      <c r="N343" s="535">
        <v>0</v>
      </c>
      <c r="O343" s="535">
        <v>0</v>
      </c>
      <c r="P343" s="535">
        <v>0</v>
      </c>
      <c r="Q343" s="535">
        <v>0</v>
      </c>
      <c r="R343" s="535">
        <v>0</v>
      </c>
      <c r="S343" s="535">
        <v>0</v>
      </c>
      <c r="T343" s="535">
        <v>0</v>
      </c>
      <c r="U343" s="535">
        <v>0</v>
      </c>
      <c r="V343" s="564">
        <v>0</v>
      </c>
    </row>
    <row r="344" spans="1:22" ht="90" x14ac:dyDescent="0.25">
      <c r="A344" s="616">
        <v>78</v>
      </c>
      <c r="B344" s="434" t="s">
        <v>174</v>
      </c>
      <c r="C344" s="496">
        <f t="shared" si="807"/>
        <v>16000</v>
      </c>
      <c r="D344" s="496">
        <f t="shared" si="808"/>
        <v>16000</v>
      </c>
      <c r="E344" s="496">
        <f t="shared" si="809"/>
        <v>16000</v>
      </c>
      <c r="F344" s="562">
        <f t="shared" si="810"/>
        <v>100</v>
      </c>
      <c r="G344" s="509">
        <f t="shared" si="806"/>
        <v>10000</v>
      </c>
      <c r="H344" s="509">
        <f t="shared" si="806"/>
        <v>10000</v>
      </c>
      <c r="I344" s="509">
        <f t="shared" si="806"/>
        <v>10000</v>
      </c>
      <c r="J344" s="509">
        <f t="shared" si="806"/>
        <v>6000</v>
      </c>
      <c r="K344" s="509">
        <f t="shared" si="806"/>
        <v>6000</v>
      </c>
      <c r="L344" s="509">
        <f t="shared" si="806"/>
        <v>6000</v>
      </c>
      <c r="M344" s="509">
        <f t="shared" si="806"/>
        <v>0</v>
      </c>
      <c r="N344" s="509">
        <f t="shared" si="806"/>
        <v>0</v>
      </c>
      <c r="O344" s="509">
        <f t="shared" si="806"/>
        <v>0</v>
      </c>
      <c r="P344" s="509">
        <f t="shared" si="806"/>
        <v>0</v>
      </c>
      <c r="Q344" s="509">
        <f t="shared" si="806"/>
        <v>0</v>
      </c>
      <c r="R344" s="509">
        <f t="shared" si="806"/>
        <v>0</v>
      </c>
      <c r="S344" s="509">
        <f t="shared" si="806"/>
        <v>0</v>
      </c>
      <c r="T344" s="509">
        <f t="shared" si="806"/>
        <v>0</v>
      </c>
      <c r="U344" s="509">
        <f t="shared" si="806"/>
        <v>0</v>
      </c>
      <c r="V344" s="589">
        <f t="shared" si="806"/>
        <v>0</v>
      </c>
    </row>
    <row r="345" spans="1:22" x14ac:dyDescent="0.25">
      <c r="A345" s="616"/>
      <c r="B345" s="505" t="s">
        <v>13</v>
      </c>
      <c r="C345" s="528">
        <f t="shared" si="807"/>
        <v>16000</v>
      </c>
      <c r="D345" s="528">
        <f t="shared" si="808"/>
        <v>16000</v>
      </c>
      <c r="E345" s="528">
        <f t="shared" si="809"/>
        <v>16000</v>
      </c>
      <c r="F345" s="562">
        <f t="shared" si="810"/>
        <v>100</v>
      </c>
      <c r="G345" s="535">
        <v>10000</v>
      </c>
      <c r="H345" s="535">
        <v>10000</v>
      </c>
      <c r="I345" s="535">
        <v>10000</v>
      </c>
      <c r="J345" s="535">
        <v>6000</v>
      </c>
      <c r="K345" s="535">
        <v>6000</v>
      </c>
      <c r="L345" s="535">
        <v>6000</v>
      </c>
      <c r="M345" s="535">
        <v>0</v>
      </c>
      <c r="N345" s="535">
        <v>0</v>
      </c>
      <c r="O345" s="535">
        <v>0</v>
      </c>
      <c r="P345" s="535">
        <v>0</v>
      </c>
      <c r="Q345" s="535">
        <v>0</v>
      </c>
      <c r="R345" s="535">
        <v>0</v>
      </c>
      <c r="S345" s="535">
        <v>0</v>
      </c>
      <c r="T345" s="535">
        <v>0</v>
      </c>
      <c r="U345" s="535">
        <v>0</v>
      </c>
      <c r="V345" s="564">
        <v>0</v>
      </c>
    </row>
    <row r="346" spans="1:22" ht="105" x14ac:dyDescent="0.25">
      <c r="A346" s="616">
        <v>79</v>
      </c>
      <c r="B346" s="434" t="s">
        <v>178</v>
      </c>
      <c r="C346" s="496">
        <f t="shared" si="807"/>
        <v>63971</v>
      </c>
      <c r="D346" s="496">
        <f t="shared" si="808"/>
        <v>61818</v>
      </c>
      <c r="E346" s="496">
        <f t="shared" si="809"/>
        <v>61686.219999999994</v>
      </c>
      <c r="F346" s="562">
        <f t="shared" si="810"/>
        <v>96.428412874583785</v>
      </c>
      <c r="G346" s="496">
        <v>15000</v>
      </c>
      <c r="H346" s="496">
        <v>12847</v>
      </c>
      <c r="I346" s="496">
        <v>12748.88</v>
      </c>
      <c r="J346" s="496">
        <v>10000</v>
      </c>
      <c r="K346" s="496">
        <v>10000</v>
      </c>
      <c r="L346" s="496">
        <v>10000</v>
      </c>
      <c r="M346" s="496">
        <v>13971</v>
      </c>
      <c r="N346" s="496">
        <v>13971</v>
      </c>
      <c r="O346" s="496">
        <v>13942.67</v>
      </c>
      <c r="P346" s="496">
        <v>25000</v>
      </c>
      <c r="Q346" s="496">
        <v>25000</v>
      </c>
      <c r="R346" s="496">
        <v>24994.67</v>
      </c>
      <c r="S346" s="515">
        <v>0</v>
      </c>
      <c r="T346" s="515">
        <v>0</v>
      </c>
      <c r="U346" s="515">
        <v>0</v>
      </c>
      <c r="V346" s="611">
        <v>0</v>
      </c>
    </row>
    <row r="347" spans="1:22" x14ac:dyDescent="0.25">
      <c r="A347" s="616"/>
      <c r="B347" s="505" t="s">
        <v>13</v>
      </c>
      <c r="C347" s="528">
        <f t="shared" si="807"/>
        <v>63971</v>
      </c>
      <c r="D347" s="528">
        <f t="shared" si="808"/>
        <v>61818</v>
      </c>
      <c r="E347" s="528">
        <f t="shared" si="809"/>
        <v>61686.219999999994</v>
      </c>
      <c r="F347" s="562">
        <f t="shared" si="810"/>
        <v>96.428412874583785</v>
      </c>
      <c r="G347" s="535">
        <v>15000</v>
      </c>
      <c r="H347" s="535">
        <v>12847</v>
      </c>
      <c r="I347" s="535">
        <v>12748.88</v>
      </c>
      <c r="J347" s="535">
        <v>10000</v>
      </c>
      <c r="K347" s="535">
        <v>10000</v>
      </c>
      <c r="L347" s="535">
        <v>10000</v>
      </c>
      <c r="M347" s="535">
        <v>13971</v>
      </c>
      <c r="N347" s="535">
        <v>13971</v>
      </c>
      <c r="O347" s="535">
        <v>13942.67</v>
      </c>
      <c r="P347" s="535">
        <v>25000</v>
      </c>
      <c r="Q347" s="535">
        <v>25000</v>
      </c>
      <c r="R347" s="535">
        <v>24994.67</v>
      </c>
      <c r="S347" s="535">
        <v>0</v>
      </c>
      <c r="T347" s="535">
        <v>0</v>
      </c>
      <c r="U347" s="535">
        <v>0</v>
      </c>
      <c r="V347" s="564">
        <v>0</v>
      </c>
    </row>
    <row r="348" spans="1:22" ht="81" customHeight="1" x14ac:dyDescent="0.25">
      <c r="A348" s="616">
        <v>80</v>
      </c>
      <c r="B348" s="434" t="s">
        <v>179</v>
      </c>
      <c r="C348" s="496">
        <f t="shared" si="807"/>
        <v>24000</v>
      </c>
      <c r="D348" s="496">
        <f t="shared" si="808"/>
        <v>24000</v>
      </c>
      <c r="E348" s="496">
        <f t="shared" si="809"/>
        <v>23772.69</v>
      </c>
      <c r="F348" s="562">
        <f t="shared" si="810"/>
        <v>99.052875</v>
      </c>
      <c r="G348" s="509">
        <f t="shared" si="806"/>
        <v>4000</v>
      </c>
      <c r="H348" s="509">
        <f t="shared" si="806"/>
        <v>4000</v>
      </c>
      <c r="I348" s="509">
        <f t="shared" si="806"/>
        <v>3816.3</v>
      </c>
      <c r="J348" s="509">
        <f t="shared" si="806"/>
        <v>5000</v>
      </c>
      <c r="K348" s="509">
        <f t="shared" si="806"/>
        <v>5000</v>
      </c>
      <c r="L348" s="509">
        <f t="shared" si="806"/>
        <v>4957.2</v>
      </c>
      <c r="M348" s="509">
        <f t="shared" si="806"/>
        <v>5000</v>
      </c>
      <c r="N348" s="509">
        <f t="shared" si="806"/>
        <v>5000</v>
      </c>
      <c r="O348" s="509">
        <f t="shared" si="806"/>
        <v>4999.1899999999996</v>
      </c>
      <c r="P348" s="509">
        <f t="shared" si="806"/>
        <v>5000</v>
      </c>
      <c r="Q348" s="509">
        <f t="shared" si="806"/>
        <v>5000</v>
      </c>
      <c r="R348" s="509">
        <f t="shared" si="806"/>
        <v>5000</v>
      </c>
      <c r="S348" s="509">
        <f t="shared" si="806"/>
        <v>5000</v>
      </c>
      <c r="T348" s="509">
        <f t="shared" si="806"/>
        <v>5000</v>
      </c>
      <c r="U348" s="509">
        <f t="shared" si="806"/>
        <v>5000</v>
      </c>
      <c r="V348" s="562">
        <f t="shared" ref="V348:V349" si="811">U348/S348*100</f>
        <v>100</v>
      </c>
    </row>
    <row r="349" spans="1:22" x14ac:dyDescent="0.25">
      <c r="A349" s="616"/>
      <c r="B349" s="505" t="s">
        <v>13</v>
      </c>
      <c r="C349" s="528">
        <f t="shared" si="807"/>
        <v>24000</v>
      </c>
      <c r="D349" s="528">
        <f t="shared" si="808"/>
        <v>24000</v>
      </c>
      <c r="E349" s="528">
        <f t="shared" si="809"/>
        <v>23772.69</v>
      </c>
      <c r="F349" s="562">
        <f t="shared" si="810"/>
        <v>99.052875</v>
      </c>
      <c r="G349" s="535">
        <v>4000</v>
      </c>
      <c r="H349" s="535">
        <v>4000</v>
      </c>
      <c r="I349" s="535">
        <v>3816.3</v>
      </c>
      <c r="J349" s="535">
        <v>5000</v>
      </c>
      <c r="K349" s="535">
        <v>5000</v>
      </c>
      <c r="L349" s="535">
        <v>4957.2</v>
      </c>
      <c r="M349" s="535">
        <v>5000</v>
      </c>
      <c r="N349" s="535">
        <v>5000</v>
      </c>
      <c r="O349" s="535">
        <v>4999.1899999999996</v>
      </c>
      <c r="P349" s="535">
        <v>5000</v>
      </c>
      <c r="Q349" s="535">
        <v>5000</v>
      </c>
      <c r="R349" s="535">
        <v>5000</v>
      </c>
      <c r="S349" s="535">
        <v>5000</v>
      </c>
      <c r="T349" s="535">
        <v>5000</v>
      </c>
      <c r="U349" s="535">
        <v>5000</v>
      </c>
      <c r="V349" s="564">
        <f t="shared" si="811"/>
        <v>100</v>
      </c>
    </row>
    <row r="350" spans="1:22" ht="66.75" customHeight="1" x14ac:dyDescent="0.25">
      <c r="A350" s="616">
        <v>81</v>
      </c>
      <c r="B350" s="434" t="s">
        <v>807</v>
      </c>
      <c r="C350" s="496">
        <f t="shared" ref="C350:C353" si="812">G350+J350+M350+P350+S350</f>
        <v>10000</v>
      </c>
      <c r="D350" s="496">
        <f t="shared" ref="D350:D353" si="813">H350+K350+N350+Q350+T350</f>
        <v>10000</v>
      </c>
      <c r="E350" s="496">
        <f t="shared" ref="E350:E353" si="814">I350+L350+O350+R350+U350</f>
        <v>9999.36</v>
      </c>
      <c r="F350" s="562">
        <f t="shared" ref="F350:F353" si="815">E350/C350*100</f>
        <v>99.993600000000001</v>
      </c>
      <c r="G350" s="509">
        <f t="shared" si="806"/>
        <v>0</v>
      </c>
      <c r="H350" s="509">
        <f t="shared" si="806"/>
        <v>0</v>
      </c>
      <c r="I350" s="509">
        <f t="shared" si="806"/>
        <v>0</v>
      </c>
      <c r="J350" s="509">
        <f t="shared" si="806"/>
        <v>10000</v>
      </c>
      <c r="K350" s="509">
        <f t="shared" si="806"/>
        <v>10000</v>
      </c>
      <c r="L350" s="509">
        <f t="shared" si="806"/>
        <v>9999.36</v>
      </c>
      <c r="M350" s="509">
        <f t="shared" si="806"/>
        <v>0</v>
      </c>
      <c r="N350" s="509">
        <f t="shared" si="806"/>
        <v>0</v>
      </c>
      <c r="O350" s="509">
        <f t="shared" si="806"/>
        <v>0</v>
      </c>
      <c r="P350" s="509">
        <f t="shared" si="806"/>
        <v>0</v>
      </c>
      <c r="Q350" s="509">
        <f t="shared" si="806"/>
        <v>0</v>
      </c>
      <c r="R350" s="509">
        <f t="shared" si="806"/>
        <v>0</v>
      </c>
      <c r="S350" s="509">
        <f t="shared" si="806"/>
        <v>0</v>
      </c>
      <c r="T350" s="509">
        <f t="shared" si="806"/>
        <v>0</v>
      </c>
      <c r="U350" s="509">
        <f t="shared" si="806"/>
        <v>0</v>
      </c>
      <c r="V350" s="589">
        <f t="shared" si="806"/>
        <v>0</v>
      </c>
    </row>
    <row r="351" spans="1:22" x14ac:dyDescent="0.25">
      <c r="A351" s="616"/>
      <c r="B351" s="505" t="s">
        <v>13</v>
      </c>
      <c r="C351" s="528">
        <f t="shared" si="812"/>
        <v>10000</v>
      </c>
      <c r="D351" s="528">
        <f t="shared" si="813"/>
        <v>10000</v>
      </c>
      <c r="E351" s="528">
        <f t="shared" si="814"/>
        <v>9999.36</v>
      </c>
      <c r="F351" s="562">
        <f t="shared" si="815"/>
        <v>99.993600000000001</v>
      </c>
      <c r="G351" s="535"/>
      <c r="H351" s="535"/>
      <c r="I351" s="535"/>
      <c r="J351" s="535">
        <v>10000</v>
      </c>
      <c r="K351" s="535">
        <v>10000</v>
      </c>
      <c r="L351" s="535">
        <v>9999.36</v>
      </c>
      <c r="M351" s="535">
        <v>0</v>
      </c>
      <c r="N351" s="535">
        <v>0</v>
      </c>
      <c r="O351" s="535">
        <v>0</v>
      </c>
      <c r="P351" s="535">
        <v>0</v>
      </c>
      <c r="Q351" s="535">
        <v>0</v>
      </c>
      <c r="R351" s="535">
        <v>0</v>
      </c>
      <c r="S351" s="535">
        <v>0</v>
      </c>
      <c r="T351" s="535">
        <v>0</v>
      </c>
      <c r="U351" s="535">
        <v>0</v>
      </c>
      <c r="V351" s="564">
        <v>0</v>
      </c>
    </row>
    <row r="352" spans="1:22" ht="162.75" customHeight="1" x14ac:dyDescent="0.25">
      <c r="A352" s="616">
        <v>82</v>
      </c>
      <c r="B352" s="434" t="s">
        <v>467</v>
      </c>
      <c r="C352" s="496">
        <f t="shared" si="812"/>
        <v>27500</v>
      </c>
      <c r="D352" s="496">
        <f t="shared" si="813"/>
        <v>28477.200000000001</v>
      </c>
      <c r="E352" s="496">
        <f t="shared" si="814"/>
        <v>28470.29</v>
      </c>
      <c r="F352" s="562">
        <f t="shared" si="815"/>
        <v>103.52832727272727</v>
      </c>
      <c r="G352" s="509">
        <f t="shared" si="806"/>
        <v>16500</v>
      </c>
      <c r="H352" s="509">
        <f t="shared" si="806"/>
        <v>17477.2</v>
      </c>
      <c r="I352" s="509">
        <f t="shared" si="806"/>
        <v>17470.29</v>
      </c>
      <c r="J352" s="509">
        <f t="shared" si="806"/>
        <v>7000</v>
      </c>
      <c r="K352" s="509">
        <f t="shared" si="806"/>
        <v>7000</v>
      </c>
      <c r="L352" s="509">
        <f t="shared" si="806"/>
        <v>7000</v>
      </c>
      <c r="M352" s="509">
        <f t="shared" si="806"/>
        <v>4000</v>
      </c>
      <c r="N352" s="509">
        <f t="shared" si="806"/>
        <v>4000</v>
      </c>
      <c r="O352" s="509">
        <f t="shared" si="806"/>
        <v>4000</v>
      </c>
      <c r="P352" s="509">
        <f t="shared" si="806"/>
        <v>0</v>
      </c>
      <c r="Q352" s="509">
        <f t="shared" si="806"/>
        <v>0</v>
      </c>
      <c r="R352" s="509">
        <f t="shared" si="806"/>
        <v>0</v>
      </c>
      <c r="S352" s="509">
        <f t="shared" si="806"/>
        <v>0</v>
      </c>
      <c r="T352" s="509">
        <f t="shared" si="806"/>
        <v>0</v>
      </c>
      <c r="U352" s="509">
        <f t="shared" si="806"/>
        <v>0</v>
      </c>
      <c r="V352" s="589">
        <f t="shared" si="806"/>
        <v>0</v>
      </c>
    </row>
    <row r="353" spans="1:29" x14ac:dyDescent="0.25">
      <c r="A353" s="616"/>
      <c r="B353" s="505" t="s">
        <v>13</v>
      </c>
      <c r="C353" s="528">
        <f t="shared" si="812"/>
        <v>27500</v>
      </c>
      <c r="D353" s="528">
        <f t="shared" si="813"/>
        <v>28477.200000000001</v>
      </c>
      <c r="E353" s="528">
        <f t="shared" si="814"/>
        <v>28470.29</v>
      </c>
      <c r="F353" s="562">
        <f t="shared" si="815"/>
        <v>103.52832727272727</v>
      </c>
      <c r="G353" s="535">
        <v>16500</v>
      </c>
      <c r="H353" s="535">
        <v>17477.2</v>
      </c>
      <c r="I353" s="535">
        <v>17470.29</v>
      </c>
      <c r="J353" s="535">
        <v>7000</v>
      </c>
      <c r="K353" s="535">
        <v>7000</v>
      </c>
      <c r="L353" s="535">
        <v>7000</v>
      </c>
      <c r="M353" s="535">
        <v>4000</v>
      </c>
      <c r="N353" s="535">
        <v>4000</v>
      </c>
      <c r="O353" s="535">
        <v>4000</v>
      </c>
      <c r="P353" s="535">
        <v>0</v>
      </c>
      <c r="Q353" s="535">
        <v>0</v>
      </c>
      <c r="R353" s="535">
        <v>0</v>
      </c>
      <c r="S353" s="535">
        <v>0</v>
      </c>
      <c r="T353" s="535">
        <v>0</v>
      </c>
      <c r="U353" s="535">
        <v>0</v>
      </c>
      <c r="V353" s="564">
        <v>0</v>
      </c>
    </row>
    <row r="354" spans="1:29" ht="165" x14ac:dyDescent="0.25">
      <c r="A354" s="616">
        <v>83</v>
      </c>
      <c r="B354" s="434" t="s">
        <v>181</v>
      </c>
      <c r="C354" s="496">
        <f t="shared" ref="C354:C359" si="816">G354+J354+M354+P354+S354</f>
        <v>27400</v>
      </c>
      <c r="D354" s="496">
        <f t="shared" ref="D354:D359" si="817">H354+K354+N354+Q354+T354</f>
        <v>27400</v>
      </c>
      <c r="E354" s="496">
        <f t="shared" ref="E354:E359" si="818">I354+L354+O354+R354+U354</f>
        <v>27400</v>
      </c>
      <c r="F354" s="562">
        <f t="shared" ref="F354:F359" si="819">E354/C354*100</f>
        <v>100</v>
      </c>
      <c r="G354" s="509">
        <f t="shared" si="806"/>
        <v>10000</v>
      </c>
      <c r="H354" s="509">
        <f t="shared" si="806"/>
        <v>10000</v>
      </c>
      <c r="I354" s="509">
        <f t="shared" si="806"/>
        <v>10000</v>
      </c>
      <c r="J354" s="509">
        <f t="shared" si="806"/>
        <v>5000</v>
      </c>
      <c r="K354" s="509">
        <f t="shared" si="806"/>
        <v>5000</v>
      </c>
      <c r="L354" s="509">
        <f t="shared" si="806"/>
        <v>5000</v>
      </c>
      <c r="M354" s="509">
        <f t="shared" si="806"/>
        <v>2400</v>
      </c>
      <c r="N354" s="509">
        <f t="shared" si="806"/>
        <v>2400</v>
      </c>
      <c r="O354" s="509">
        <f t="shared" si="806"/>
        <v>2400</v>
      </c>
      <c r="P354" s="509">
        <f t="shared" si="806"/>
        <v>5000</v>
      </c>
      <c r="Q354" s="509">
        <f t="shared" si="806"/>
        <v>5000</v>
      </c>
      <c r="R354" s="509">
        <f t="shared" si="806"/>
        <v>5000</v>
      </c>
      <c r="S354" s="509">
        <f t="shared" si="806"/>
        <v>5000</v>
      </c>
      <c r="T354" s="509">
        <f t="shared" si="806"/>
        <v>5000</v>
      </c>
      <c r="U354" s="509">
        <f t="shared" si="806"/>
        <v>5000</v>
      </c>
      <c r="V354" s="562">
        <f t="shared" ref="V354:V357" si="820">U354/S354*100</f>
        <v>100</v>
      </c>
    </row>
    <row r="355" spans="1:29" x14ac:dyDescent="0.25">
      <c r="A355" s="616"/>
      <c r="B355" s="505" t="s">
        <v>13</v>
      </c>
      <c r="C355" s="528">
        <f t="shared" si="816"/>
        <v>27400</v>
      </c>
      <c r="D355" s="528">
        <f t="shared" si="817"/>
        <v>27400</v>
      </c>
      <c r="E355" s="528">
        <f t="shared" si="818"/>
        <v>27400</v>
      </c>
      <c r="F355" s="562">
        <f t="shared" si="819"/>
        <v>100</v>
      </c>
      <c r="G355" s="535">
        <v>10000</v>
      </c>
      <c r="H355" s="535">
        <v>10000</v>
      </c>
      <c r="I355" s="535">
        <v>10000</v>
      </c>
      <c r="J355" s="535">
        <v>5000</v>
      </c>
      <c r="K355" s="535">
        <v>5000</v>
      </c>
      <c r="L355" s="535">
        <v>5000</v>
      </c>
      <c r="M355" s="535">
        <v>2400</v>
      </c>
      <c r="N355" s="535">
        <v>2400</v>
      </c>
      <c r="O355" s="535">
        <v>2400</v>
      </c>
      <c r="P355" s="535">
        <v>5000</v>
      </c>
      <c r="Q355" s="535">
        <v>5000</v>
      </c>
      <c r="R355" s="535">
        <v>5000</v>
      </c>
      <c r="S355" s="535">
        <v>5000</v>
      </c>
      <c r="T355" s="535">
        <v>5000</v>
      </c>
      <c r="U355" s="535">
        <v>5000</v>
      </c>
      <c r="V355" s="564">
        <f t="shared" si="820"/>
        <v>100</v>
      </c>
    </row>
    <row r="356" spans="1:29" ht="120" x14ac:dyDescent="0.25">
      <c r="A356" s="616">
        <v>84</v>
      </c>
      <c r="B356" s="434" t="s">
        <v>182</v>
      </c>
      <c r="C356" s="496">
        <f t="shared" si="816"/>
        <v>524812</v>
      </c>
      <c r="D356" s="496">
        <f t="shared" si="817"/>
        <v>514812</v>
      </c>
      <c r="E356" s="496">
        <f t="shared" si="818"/>
        <v>514311.42000000004</v>
      </c>
      <c r="F356" s="562">
        <f t="shared" si="819"/>
        <v>97.999173037201899</v>
      </c>
      <c r="G356" s="509">
        <f t="shared" ref="G356:V360" si="821">G357</f>
        <v>40000</v>
      </c>
      <c r="H356" s="509">
        <f t="shared" si="821"/>
        <v>30000</v>
      </c>
      <c r="I356" s="509">
        <f t="shared" si="821"/>
        <v>30000</v>
      </c>
      <c r="J356" s="509">
        <f t="shared" si="821"/>
        <v>60000</v>
      </c>
      <c r="K356" s="509">
        <f t="shared" si="821"/>
        <v>60000</v>
      </c>
      <c r="L356" s="509">
        <f t="shared" si="821"/>
        <v>59995.13</v>
      </c>
      <c r="M356" s="509">
        <f t="shared" si="821"/>
        <v>74812</v>
      </c>
      <c r="N356" s="509">
        <f t="shared" si="821"/>
        <v>74812</v>
      </c>
      <c r="O356" s="509">
        <f t="shared" si="821"/>
        <v>74812</v>
      </c>
      <c r="P356" s="509">
        <f t="shared" si="821"/>
        <v>200000</v>
      </c>
      <c r="Q356" s="509">
        <f t="shared" si="821"/>
        <v>200000</v>
      </c>
      <c r="R356" s="509">
        <f t="shared" si="821"/>
        <v>199504.29</v>
      </c>
      <c r="S356" s="509">
        <f t="shared" si="821"/>
        <v>150000</v>
      </c>
      <c r="T356" s="509">
        <f t="shared" si="821"/>
        <v>150000</v>
      </c>
      <c r="U356" s="509">
        <f t="shared" si="821"/>
        <v>150000</v>
      </c>
      <c r="V356" s="562">
        <f t="shared" si="820"/>
        <v>100</v>
      </c>
    </row>
    <row r="357" spans="1:29" x14ac:dyDescent="0.25">
      <c r="A357" s="616"/>
      <c r="B357" s="505" t="s">
        <v>13</v>
      </c>
      <c r="C357" s="528">
        <f t="shared" si="816"/>
        <v>524812</v>
      </c>
      <c r="D357" s="528">
        <f t="shared" si="817"/>
        <v>514812</v>
      </c>
      <c r="E357" s="528">
        <f t="shared" si="818"/>
        <v>514311.42000000004</v>
      </c>
      <c r="F357" s="562">
        <f t="shared" si="819"/>
        <v>97.999173037201899</v>
      </c>
      <c r="G357" s="535">
        <v>40000</v>
      </c>
      <c r="H357" s="535">
        <v>30000</v>
      </c>
      <c r="I357" s="535">
        <v>30000</v>
      </c>
      <c r="J357" s="535">
        <v>60000</v>
      </c>
      <c r="K357" s="535">
        <v>60000</v>
      </c>
      <c r="L357" s="535">
        <v>59995.13</v>
      </c>
      <c r="M357" s="535">
        <v>74812</v>
      </c>
      <c r="N357" s="535">
        <v>74812</v>
      </c>
      <c r="O357" s="535">
        <v>74812</v>
      </c>
      <c r="P357" s="535">
        <v>200000</v>
      </c>
      <c r="Q357" s="535">
        <v>200000</v>
      </c>
      <c r="R357" s="535">
        <v>199504.29</v>
      </c>
      <c r="S357" s="535">
        <v>150000</v>
      </c>
      <c r="T357" s="535">
        <v>150000</v>
      </c>
      <c r="U357" s="535">
        <v>150000</v>
      </c>
      <c r="V357" s="564">
        <f t="shared" si="820"/>
        <v>100</v>
      </c>
    </row>
    <row r="358" spans="1:29" ht="183" customHeight="1" x14ac:dyDescent="0.25">
      <c r="A358" s="616">
        <v>85</v>
      </c>
      <c r="B358" s="434" t="s">
        <v>183</v>
      </c>
      <c r="C358" s="496">
        <f t="shared" si="816"/>
        <v>149068</v>
      </c>
      <c r="D358" s="496">
        <f t="shared" si="817"/>
        <v>149068</v>
      </c>
      <c r="E358" s="496">
        <f t="shared" si="818"/>
        <v>149068</v>
      </c>
      <c r="F358" s="562">
        <f t="shared" si="819"/>
        <v>100</v>
      </c>
      <c r="G358" s="509">
        <f t="shared" si="821"/>
        <v>35000</v>
      </c>
      <c r="H358" s="509">
        <f t="shared" si="821"/>
        <v>35000</v>
      </c>
      <c r="I358" s="509">
        <f t="shared" si="821"/>
        <v>35000</v>
      </c>
      <c r="J358" s="509">
        <f t="shared" si="821"/>
        <v>30000</v>
      </c>
      <c r="K358" s="509">
        <f t="shared" si="821"/>
        <v>30000</v>
      </c>
      <c r="L358" s="509">
        <f t="shared" si="821"/>
        <v>30000</v>
      </c>
      <c r="M358" s="509">
        <f t="shared" si="821"/>
        <v>34068</v>
      </c>
      <c r="N358" s="509">
        <f t="shared" si="821"/>
        <v>34068</v>
      </c>
      <c r="O358" s="509">
        <f t="shared" si="821"/>
        <v>34068</v>
      </c>
      <c r="P358" s="509">
        <f t="shared" si="821"/>
        <v>50000</v>
      </c>
      <c r="Q358" s="509">
        <f t="shared" si="821"/>
        <v>50000</v>
      </c>
      <c r="R358" s="509">
        <f t="shared" si="821"/>
        <v>50000</v>
      </c>
      <c r="S358" s="509">
        <f t="shared" si="821"/>
        <v>0</v>
      </c>
      <c r="T358" s="509">
        <f t="shared" si="821"/>
        <v>0</v>
      </c>
      <c r="U358" s="509">
        <f t="shared" si="821"/>
        <v>0</v>
      </c>
      <c r="V358" s="589">
        <f t="shared" si="821"/>
        <v>0</v>
      </c>
    </row>
    <row r="359" spans="1:29" x14ac:dyDescent="0.25">
      <c r="A359" s="616"/>
      <c r="B359" s="505" t="s">
        <v>13</v>
      </c>
      <c r="C359" s="528">
        <f t="shared" si="816"/>
        <v>149068</v>
      </c>
      <c r="D359" s="528">
        <f t="shared" si="817"/>
        <v>149068</v>
      </c>
      <c r="E359" s="528">
        <f t="shared" si="818"/>
        <v>149068</v>
      </c>
      <c r="F359" s="562">
        <f t="shared" si="819"/>
        <v>100</v>
      </c>
      <c r="G359" s="535">
        <v>35000</v>
      </c>
      <c r="H359" s="535">
        <v>35000</v>
      </c>
      <c r="I359" s="535">
        <v>35000</v>
      </c>
      <c r="J359" s="535">
        <v>30000</v>
      </c>
      <c r="K359" s="535">
        <v>30000</v>
      </c>
      <c r="L359" s="535">
        <v>30000</v>
      </c>
      <c r="M359" s="535">
        <v>34068</v>
      </c>
      <c r="N359" s="535">
        <v>34068</v>
      </c>
      <c r="O359" s="535">
        <v>34068</v>
      </c>
      <c r="P359" s="535">
        <v>50000</v>
      </c>
      <c r="Q359" s="535">
        <v>50000</v>
      </c>
      <c r="R359" s="535">
        <v>50000</v>
      </c>
      <c r="S359" s="535">
        <v>0</v>
      </c>
      <c r="T359" s="535">
        <v>0</v>
      </c>
      <c r="U359" s="535">
        <v>0</v>
      </c>
      <c r="V359" s="564">
        <v>0</v>
      </c>
    </row>
    <row r="360" spans="1:29" ht="152.25" customHeight="1" x14ac:dyDescent="0.25">
      <c r="A360" s="616">
        <v>86</v>
      </c>
      <c r="B360" s="434" t="s">
        <v>808</v>
      </c>
      <c r="C360" s="496">
        <f t="shared" ref="C360:C361" si="822">G360+J360+M360+P360+S360</f>
        <v>3509120.8</v>
      </c>
      <c r="D360" s="496">
        <f t="shared" ref="D360:D361" si="823">H360+K360+N360+Q360+T360</f>
        <v>3702171.19</v>
      </c>
      <c r="E360" s="496">
        <f t="shared" ref="E360:E361" si="824">I360+L360+O360+R360+U360</f>
        <v>3659101.11</v>
      </c>
      <c r="F360" s="562">
        <f t="shared" ref="F360:F361" si="825">E360/C360*100</f>
        <v>104.27401387834811</v>
      </c>
      <c r="G360" s="509">
        <f t="shared" si="821"/>
        <v>1746379.8</v>
      </c>
      <c r="H360" s="509">
        <f t="shared" si="821"/>
        <v>1727715.14</v>
      </c>
      <c r="I360" s="509">
        <f t="shared" si="821"/>
        <v>1708135.72</v>
      </c>
      <c r="J360" s="509">
        <f t="shared" si="821"/>
        <v>1762741</v>
      </c>
      <c r="K360" s="509">
        <f t="shared" si="821"/>
        <v>1974456.05</v>
      </c>
      <c r="L360" s="509">
        <f t="shared" si="821"/>
        <v>1950965.39</v>
      </c>
      <c r="M360" s="509">
        <f t="shared" si="821"/>
        <v>0</v>
      </c>
      <c r="N360" s="509">
        <f t="shared" si="821"/>
        <v>0</v>
      </c>
      <c r="O360" s="509">
        <f t="shared" si="821"/>
        <v>0</v>
      </c>
      <c r="P360" s="509">
        <f t="shared" si="821"/>
        <v>0</v>
      </c>
      <c r="Q360" s="509">
        <f t="shared" si="821"/>
        <v>0</v>
      </c>
      <c r="R360" s="509">
        <f t="shared" si="821"/>
        <v>0</v>
      </c>
      <c r="S360" s="509">
        <f t="shared" si="821"/>
        <v>0</v>
      </c>
      <c r="T360" s="509">
        <f t="shared" si="821"/>
        <v>0</v>
      </c>
      <c r="U360" s="509">
        <f t="shared" si="821"/>
        <v>0</v>
      </c>
      <c r="V360" s="516">
        <f>V361</f>
        <v>0</v>
      </c>
    </row>
    <row r="361" spans="1:29" x14ac:dyDescent="0.25">
      <c r="A361" s="616"/>
      <c r="B361" s="505" t="s">
        <v>13</v>
      </c>
      <c r="C361" s="528">
        <f t="shared" si="822"/>
        <v>3509120.8</v>
      </c>
      <c r="D361" s="528">
        <f t="shared" si="823"/>
        <v>3702171.19</v>
      </c>
      <c r="E361" s="528">
        <f t="shared" si="824"/>
        <v>3659101.11</v>
      </c>
      <c r="F361" s="562">
        <f t="shared" si="825"/>
        <v>104.27401387834811</v>
      </c>
      <c r="G361" s="535">
        <v>1746379.8</v>
      </c>
      <c r="H361" s="535">
        <v>1727715.14</v>
      </c>
      <c r="I361" s="535">
        <v>1708135.72</v>
      </c>
      <c r="J361" s="535">
        <v>1762741</v>
      </c>
      <c r="K361" s="535">
        <v>1974456.05</v>
      </c>
      <c r="L361" s="535">
        <v>1950965.39</v>
      </c>
      <c r="M361" s="535">
        <v>0</v>
      </c>
      <c r="N361" s="535">
        <v>0</v>
      </c>
      <c r="O361" s="535">
        <v>0</v>
      </c>
      <c r="P361" s="535">
        <v>0</v>
      </c>
      <c r="Q361" s="535">
        <v>0</v>
      </c>
      <c r="R361" s="535">
        <v>0</v>
      </c>
      <c r="S361" s="535">
        <v>0</v>
      </c>
      <c r="T361" s="535">
        <v>0</v>
      </c>
      <c r="U361" s="535">
        <v>0</v>
      </c>
      <c r="V361" s="564">
        <v>0</v>
      </c>
    </row>
    <row r="362" spans="1:29" ht="66.75" customHeight="1" x14ac:dyDescent="0.25">
      <c r="A362" s="616">
        <v>87</v>
      </c>
      <c r="B362" s="434" t="s">
        <v>809</v>
      </c>
      <c r="C362" s="496">
        <f t="shared" ref="C362:C365" si="826">G362+J362+M362+P362+S362</f>
        <v>1413657.4000000001</v>
      </c>
      <c r="D362" s="496">
        <f t="shared" ref="D362:D366" si="827">H362+K362+N362+Q362+T362</f>
        <v>1413657.4000000001</v>
      </c>
      <c r="E362" s="496">
        <f t="shared" ref="E362:E366" si="828">I362+L362+O362+R362+U362</f>
        <v>1408810.51</v>
      </c>
      <c r="F362" s="561">
        <f t="shared" ref="F362:F366" si="829">E362/C362*100</f>
        <v>99.657138285414831</v>
      </c>
      <c r="G362" s="594">
        <f>G363</f>
        <v>0</v>
      </c>
      <c r="H362" s="594">
        <f t="shared" ref="H362:V362" si="830">H363</f>
        <v>0</v>
      </c>
      <c r="I362" s="594">
        <f t="shared" si="830"/>
        <v>0</v>
      </c>
      <c r="J362" s="594">
        <f t="shared" si="830"/>
        <v>0</v>
      </c>
      <c r="K362" s="594">
        <f t="shared" si="830"/>
        <v>0</v>
      </c>
      <c r="L362" s="594">
        <f t="shared" si="830"/>
        <v>0</v>
      </c>
      <c r="M362" s="594">
        <f t="shared" si="830"/>
        <v>1315657.0000000002</v>
      </c>
      <c r="N362" s="594">
        <f t="shared" si="830"/>
        <v>1315657.0000000002</v>
      </c>
      <c r="O362" s="594">
        <f t="shared" si="830"/>
        <v>1310810.1100000001</v>
      </c>
      <c r="P362" s="594">
        <f t="shared" si="830"/>
        <v>98000.4</v>
      </c>
      <c r="Q362" s="594">
        <f t="shared" si="830"/>
        <v>98000.4</v>
      </c>
      <c r="R362" s="594">
        <f t="shared" si="830"/>
        <v>98000.4</v>
      </c>
      <c r="S362" s="594">
        <f t="shared" si="830"/>
        <v>0</v>
      </c>
      <c r="T362" s="594">
        <f t="shared" si="830"/>
        <v>0</v>
      </c>
      <c r="U362" s="594">
        <f t="shared" si="830"/>
        <v>0</v>
      </c>
      <c r="V362" s="610">
        <f t="shared" si="830"/>
        <v>0</v>
      </c>
    </row>
    <row r="363" spans="1:29" s="599" customFormat="1" x14ac:dyDescent="0.25">
      <c r="A363" s="544"/>
      <c r="B363" s="505" t="s">
        <v>13</v>
      </c>
      <c r="C363" s="571">
        <f t="shared" ref="C363:E363" si="831">C365+C366+C371+C372</f>
        <v>1413657.4000000001</v>
      </c>
      <c r="D363" s="571">
        <f t="shared" si="831"/>
        <v>1413657.4000000001</v>
      </c>
      <c r="E363" s="571">
        <f t="shared" si="831"/>
        <v>1408810.51</v>
      </c>
      <c r="F363" s="562">
        <f t="shared" si="829"/>
        <v>99.657138285414831</v>
      </c>
      <c r="G363" s="571">
        <f>G365+G366+G371+G372</f>
        <v>0</v>
      </c>
      <c r="H363" s="571">
        <f t="shared" ref="H363:U363" si="832">H365+H366+H371+H372</f>
        <v>0</v>
      </c>
      <c r="I363" s="571">
        <f t="shared" si="832"/>
        <v>0</v>
      </c>
      <c r="J363" s="571">
        <f t="shared" si="832"/>
        <v>0</v>
      </c>
      <c r="K363" s="571">
        <f t="shared" si="832"/>
        <v>0</v>
      </c>
      <c r="L363" s="571">
        <f t="shared" si="832"/>
        <v>0</v>
      </c>
      <c r="M363" s="571">
        <f t="shared" si="832"/>
        <v>1315657.0000000002</v>
      </c>
      <c r="N363" s="571">
        <f t="shared" si="832"/>
        <v>1315657.0000000002</v>
      </c>
      <c r="O363" s="571">
        <f t="shared" si="832"/>
        <v>1310810.1100000001</v>
      </c>
      <c r="P363" s="571">
        <f t="shared" si="832"/>
        <v>98000.4</v>
      </c>
      <c r="Q363" s="571">
        <f t="shared" si="832"/>
        <v>98000.4</v>
      </c>
      <c r="R363" s="571">
        <f t="shared" si="832"/>
        <v>98000.4</v>
      </c>
      <c r="S363" s="571">
        <f t="shared" si="832"/>
        <v>0</v>
      </c>
      <c r="T363" s="571">
        <f t="shared" si="832"/>
        <v>0</v>
      </c>
      <c r="U363" s="571">
        <f t="shared" si="832"/>
        <v>0</v>
      </c>
      <c r="V363" s="572">
        <f t="shared" ref="V363" si="833">V365+V366</f>
        <v>0</v>
      </c>
      <c r="W363" s="598"/>
      <c r="X363" s="598"/>
      <c r="Y363" s="598"/>
      <c r="Z363" s="598"/>
      <c r="AA363" s="598"/>
      <c r="AB363" s="598"/>
      <c r="AC363" s="598"/>
    </row>
    <row r="364" spans="1:29" x14ac:dyDescent="0.25">
      <c r="A364" s="616"/>
      <c r="B364" s="434" t="s">
        <v>163</v>
      </c>
      <c r="C364" s="528">
        <f t="shared" si="826"/>
        <v>0</v>
      </c>
      <c r="D364" s="528">
        <f t="shared" si="827"/>
        <v>0</v>
      </c>
      <c r="E364" s="528">
        <f t="shared" si="828"/>
        <v>0</v>
      </c>
      <c r="F364" s="562"/>
      <c r="G364" s="535"/>
      <c r="H364" s="535"/>
      <c r="I364" s="535"/>
      <c r="J364" s="535"/>
      <c r="K364" s="535"/>
      <c r="L364" s="535"/>
      <c r="M364" s="535"/>
      <c r="N364" s="535"/>
      <c r="O364" s="535"/>
      <c r="P364" s="535"/>
      <c r="Q364" s="535"/>
      <c r="R364" s="535"/>
      <c r="S364" s="535"/>
      <c r="T364" s="535"/>
      <c r="U364" s="535"/>
      <c r="V364" s="564"/>
    </row>
    <row r="365" spans="1:29" ht="45" x14ac:dyDescent="0.25">
      <c r="A365" s="616"/>
      <c r="B365" s="434" t="s">
        <v>718</v>
      </c>
      <c r="C365" s="496">
        <f t="shared" si="826"/>
        <v>45000</v>
      </c>
      <c r="D365" s="496">
        <f t="shared" si="827"/>
        <v>45000</v>
      </c>
      <c r="E365" s="496">
        <f t="shared" si="828"/>
        <v>45000</v>
      </c>
      <c r="F365" s="561">
        <f t="shared" si="829"/>
        <v>100</v>
      </c>
      <c r="G365" s="515">
        <v>0</v>
      </c>
      <c r="H365" s="515">
        <v>0</v>
      </c>
      <c r="I365" s="515">
        <v>0</v>
      </c>
      <c r="J365" s="515">
        <v>0</v>
      </c>
      <c r="K365" s="515">
        <v>0</v>
      </c>
      <c r="L365" s="515">
        <v>0</v>
      </c>
      <c r="M365" s="496">
        <v>45000</v>
      </c>
      <c r="N365" s="496">
        <v>45000</v>
      </c>
      <c r="O365" s="496">
        <v>45000</v>
      </c>
      <c r="P365" s="496">
        <f t="shared" ref="P365:V366" si="834">P364</f>
        <v>0</v>
      </c>
      <c r="Q365" s="496">
        <f t="shared" si="834"/>
        <v>0</v>
      </c>
      <c r="R365" s="496">
        <f t="shared" si="834"/>
        <v>0</v>
      </c>
      <c r="S365" s="496">
        <f t="shared" si="834"/>
        <v>0</v>
      </c>
      <c r="T365" s="496">
        <f t="shared" si="834"/>
        <v>0</v>
      </c>
      <c r="U365" s="496">
        <f t="shared" si="834"/>
        <v>0</v>
      </c>
      <c r="V365" s="496">
        <f t="shared" si="834"/>
        <v>0</v>
      </c>
    </row>
    <row r="366" spans="1:29" ht="30" x14ac:dyDescent="0.25">
      <c r="A366" s="616"/>
      <c r="B366" s="434" t="s">
        <v>720</v>
      </c>
      <c r="C366" s="496">
        <f>G366+J366+M366+P366+S366</f>
        <v>1144679.06</v>
      </c>
      <c r="D366" s="496">
        <f t="shared" si="827"/>
        <v>1144679.06</v>
      </c>
      <c r="E366" s="496">
        <f t="shared" si="828"/>
        <v>1140541.17</v>
      </c>
      <c r="F366" s="561">
        <f t="shared" si="829"/>
        <v>99.638510902785256</v>
      </c>
      <c r="G366" s="515">
        <v>0</v>
      </c>
      <c r="H366" s="515">
        <v>0</v>
      </c>
      <c r="I366" s="515">
        <v>0</v>
      </c>
      <c r="J366" s="515">
        <v>0</v>
      </c>
      <c r="K366" s="515">
        <v>0</v>
      </c>
      <c r="L366" s="515">
        <v>0</v>
      </c>
      <c r="M366" s="496">
        <v>1046678.66</v>
      </c>
      <c r="N366" s="496">
        <v>1046678.66</v>
      </c>
      <c r="O366" s="496">
        <v>1042540.77</v>
      </c>
      <c r="P366" s="496">
        <v>98000.4</v>
      </c>
      <c r="Q366" s="496">
        <v>98000.4</v>
      </c>
      <c r="R366" s="496">
        <v>98000.4</v>
      </c>
      <c r="S366" s="496">
        <f t="shared" si="834"/>
        <v>0</v>
      </c>
      <c r="T366" s="496">
        <f t="shared" si="834"/>
        <v>0</v>
      </c>
      <c r="U366" s="496">
        <f t="shared" si="834"/>
        <v>0</v>
      </c>
      <c r="V366" s="496">
        <f t="shared" si="834"/>
        <v>0</v>
      </c>
    </row>
    <row r="367" spans="1:29" ht="30" x14ac:dyDescent="0.25">
      <c r="A367" s="616"/>
      <c r="B367" s="505" t="s">
        <v>471</v>
      </c>
      <c r="C367" s="528">
        <f>G367+J367+M367+P367+S367</f>
        <v>706741.2</v>
      </c>
      <c r="D367" s="528">
        <f t="shared" ref="D367" si="835">H367+K367+N367+Q367+T367</f>
        <v>706741.2</v>
      </c>
      <c r="E367" s="528">
        <f t="shared" ref="E367" si="836">I367+L367+O367+R367+U367</f>
        <v>706741.2</v>
      </c>
      <c r="F367" s="562">
        <f t="shared" ref="F367" si="837">E367/C367*100</f>
        <v>100</v>
      </c>
      <c r="G367" s="535">
        <v>0</v>
      </c>
      <c r="H367" s="535">
        <v>0</v>
      </c>
      <c r="I367" s="535">
        <v>0</v>
      </c>
      <c r="J367" s="535">
        <v>0</v>
      </c>
      <c r="K367" s="535">
        <v>0</v>
      </c>
      <c r="L367" s="535">
        <v>0</v>
      </c>
      <c r="M367" s="528">
        <v>706741.2</v>
      </c>
      <c r="N367" s="528">
        <v>706741.2</v>
      </c>
      <c r="O367" s="528">
        <v>706741.2</v>
      </c>
      <c r="P367" s="528">
        <v>0</v>
      </c>
      <c r="Q367" s="528">
        <v>0</v>
      </c>
      <c r="R367" s="528">
        <v>0</v>
      </c>
      <c r="S367" s="528">
        <v>0</v>
      </c>
      <c r="T367" s="528">
        <v>0</v>
      </c>
      <c r="U367" s="528">
        <v>0</v>
      </c>
      <c r="V367" s="528">
        <v>0</v>
      </c>
    </row>
    <row r="368" spans="1:29" ht="111" customHeight="1" x14ac:dyDescent="0.25">
      <c r="A368" s="616"/>
      <c r="B368" s="505" t="s">
        <v>721</v>
      </c>
      <c r="C368" s="528">
        <f>G368+J368+M368+P368+S368</f>
        <v>71000</v>
      </c>
      <c r="D368" s="528">
        <f t="shared" ref="D368" si="838">H368+K368+N368+Q368+T368</f>
        <v>71000</v>
      </c>
      <c r="E368" s="528">
        <f t="shared" ref="E368" si="839">I368+L368+O368+R368+U368</f>
        <v>71000</v>
      </c>
      <c r="F368" s="562">
        <f t="shared" ref="F368" si="840">E368/C368*100</f>
        <v>100</v>
      </c>
      <c r="G368" s="535">
        <v>0</v>
      </c>
      <c r="H368" s="535">
        <v>0</v>
      </c>
      <c r="I368" s="535">
        <v>0</v>
      </c>
      <c r="J368" s="535">
        <v>0</v>
      </c>
      <c r="K368" s="535">
        <v>0</v>
      </c>
      <c r="L368" s="535">
        <v>0</v>
      </c>
      <c r="M368" s="528">
        <v>71000</v>
      </c>
      <c r="N368" s="528">
        <v>71000</v>
      </c>
      <c r="O368" s="528">
        <v>71000</v>
      </c>
      <c r="P368" s="528">
        <v>0</v>
      </c>
      <c r="Q368" s="528">
        <v>0</v>
      </c>
      <c r="R368" s="528">
        <v>0</v>
      </c>
      <c r="S368" s="528">
        <v>0</v>
      </c>
      <c r="T368" s="528">
        <v>0</v>
      </c>
      <c r="U368" s="528">
        <v>0</v>
      </c>
      <c r="V368" s="528">
        <v>0</v>
      </c>
    </row>
    <row r="369" spans="1:29" ht="95.25" customHeight="1" x14ac:dyDescent="0.25">
      <c r="A369" s="616"/>
      <c r="B369" s="505" t="s">
        <v>473</v>
      </c>
      <c r="C369" s="528">
        <f>G369+J369+M369+P369+S369</f>
        <v>158000.4</v>
      </c>
      <c r="D369" s="528">
        <f t="shared" ref="D369" si="841">H369+K369+N369+Q369+T369</f>
        <v>158000.4</v>
      </c>
      <c r="E369" s="528">
        <f t="shared" ref="E369" si="842">I369+L369+O369+R369+U369</f>
        <v>153862.51</v>
      </c>
      <c r="F369" s="562">
        <f t="shared" ref="F369" si="843">E369/C369*100</f>
        <v>97.381088908635689</v>
      </c>
      <c r="G369" s="535">
        <v>0</v>
      </c>
      <c r="H369" s="535">
        <v>0</v>
      </c>
      <c r="I369" s="535">
        <v>0</v>
      </c>
      <c r="J369" s="535">
        <v>0</v>
      </c>
      <c r="K369" s="535">
        <v>0</v>
      </c>
      <c r="L369" s="535">
        <v>0</v>
      </c>
      <c r="M369" s="528">
        <v>60000</v>
      </c>
      <c r="N369" s="528">
        <v>60000</v>
      </c>
      <c r="O369" s="528">
        <v>55862.11</v>
      </c>
      <c r="P369" s="528">
        <v>98000.4</v>
      </c>
      <c r="Q369" s="528">
        <v>98000.4</v>
      </c>
      <c r="R369" s="528">
        <v>98000.4</v>
      </c>
      <c r="S369" s="528">
        <v>0</v>
      </c>
      <c r="T369" s="528">
        <v>0</v>
      </c>
      <c r="U369" s="528">
        <v>0</v>
      </c>
      <c r="V369" s="528">
        <v>0</v>
      </c>
    </row>
    <row r="370" spans="1:29" ht="108" customHeight="1" x14ac:dyDescent="0.25">
      <c r="A370" s="616"/>
      <c r="B370" s="505" t="s">
        <v>474</v>
      </c>
      <c r="C370" s="528">
        <f>G370+J370+M370+P370+S370</f>
        <v>208937.46</v>
      </c>
      <c r="D370" s="528">
        <f t="shared" ref="D370" si="844">H370+K370+N370+Q370+T370</f>
        <v>208937.46</v>
      </c>
      <c r="E370" s="528">
        <f t="shared" ref="E370" si="845">I370+L370+O370+R370+U370</f>
        <v>208937.46</v>
      </c>
      <c r="F370" s="562">
        <f t="shared" ref="F370" si="846">E370/C370*100</f>
        <v>100</v>
      </c>
      <c r="G370" s="535">
        <v>0</v>
      </c>
      <c r="H370" s="535">
        <v>0</v>
      </c>
      <c r="I370" s="535">
        <v>0</v>
      </c>
      <c r="J370" s="535">
        <v>0</v>
      </c>
      <c r="K370" s="535">
        <v>0</v>
      </c>
      <c r="L370" s="535">
        <v>0</v>
      </c>
      <c r="M370" s="528">
        <v>208937.46</v>
      </c>
      <c r="N370" s="528">
        <v>208937.46</v>
      </c>
      <c r="O370" s="528">
        <v>208937.46</v>
      </c>
      <c r="P370" s="528">
        <v>0</v>
      </c>
      <c r="Q370" s="528">
        <v>0</v>
      </c>
      <c r="R370" s="528">
        <v>0</v>
      </c>
      <c r="S370" s="528">
        <v>0</v>
      </c>
      <c r="T370" s="528">
        <v>0</v>
      </c>
      <c r="U370" s="528">
        <v>0</v>
      </c>
      <c r="V370" s="528">
        <v>0</v>
      </c>
    </row>
    <row r="371" spans="1:29" ht="60" x14ac:dyDescent="0.25">
      <c r="A371" s="616"/>
      <c r="B371" s="434" t="s">
        <v>717</v>
      </c>
      <c r="C371" s="496">
        <f t="shared" ref="C371:C372" si="847">G371+J371+M371+P371+S371</f>
        <v>123619.34</v>
      </c>
      <c r="D371" s="496">
        <f t="shared" ref="D371:D372" si="848">H371+K371+N371+Q371+T371</f>
        <v>123619.34</v>
      </c>
      <c r="E371" s="496">
        <f t="shared" ref="E371:E372" si="849">I371+L371+O371+R371+U371</f>
        <v>123619.34</v>
      </c>
      <c r="F371" s="561">
        <f t="shared" ref="F371:F372" si="850">E371/C371*100</f>
        <v>100</v>
      </c>
      <c r="G371" s="515">
        <v>0</v>
      </c>
      <c r="H371" s="515">
        <v>0</v>
      </c>
      <c r="I371" s="515">
        <v>0</v>
      </c>
      <c r="J371" s="515">
        <v>0</v>
      </c>
      <c r="K371" s="515">
        <v>0</v>
      </c>
      <c r="L371" s="515">
        <v>0</v>
      </c>
      <c r="M371" s="496">
        <v>123619.34</v>
      </c>
      <c r="N371" s="496">
        <v>123619.34</v>
      </c>
      <c r="O371" s="496">
        <v>123619.34</v>
      </c>
      <c r="P371" s="496">
        <v>0</v>
      </c>
      <c r="Q371" s="496">
        <v>0</v>
      </c>
      <c r="R371" s="496">
        <v>0</v>
      </c>
      <c r="S371" s="496">
        <f t="shared" ref="S371:V371" si="851">S366</f>
        <v>0</v>
      </c>
      <c r="T371" s="496">
        <f t="shared" si="851"/>
        <v>0</v>
      </c>
      <c r="U371" s="496">
        <f t="shared" si="851"/>
        <v>0</v>
      </c>
      <c r="V371" s="496">
        <f t="shared" si="851"/>
        <v>0</v>
      </c>
    </row>
    <row r="372" spans="1:29" ht="45" x14ac:dyDescent="0.25">
      <c r="A372" s="616"/>
      <c r="B372" s="434" t="s">
        <v>716</v>
      </c>
      <c r="C372" s="496">
        <f t="shared" si="847"/>
        <v>100359</v>
      </c>
      <c r="D372" s="496">
        <f t="shared" si="848"/>
        <v>100359</v>
      </c>
      <c r="E372" s="496">
        <f t="shared" si="849"/>
        <v>99650</v>
      </c>
      <c r="F372" s="561">
        <f t="shared" si="850"/>
        <v>99.293536205023969</v>
      </c>
      <c r="G372" s="515">
        <v>0</v>
      </c>
      <c r="H372" s="515">
        <v>0</v>
      </c>
      <c r="I372" s="515">
        <v>0</v>
      </c>
      <c r="J372" s="515">
        <v>0</v>
      </c>
      <c r="K372" s="515">
        <v>0</v>
      </c>
      <c r="L372" s="515">
        <v>0</v>
      </c>
      <c r="M372" s="600">
        <v>100359</v>
      </c>
      <c r="N372" s="600">
        <v>100359</v>
      </c>
      <c r="O372" s="600">
        <v>99650</v>
      </c>
      <c r="P372" s="595">
        <f t="shared" ref="P372:R372" si="852">P371</f>
        <v>0</v>
      </c>
      <c r="Q372" s="595">
        <f t="shared" si="852"/>
        <v>0</v>
      </c>
      <c r="R372" s="595">
        <f t="shared" si="852"/>
        <v>0</v>
      </c>
      <c r="S372" s="595">
        <f t="shared" ref="S372:V372" si="853">S371</f>
        <v>0</v>
      </c>
      <c r="T372" s="595">
        <f t="shared" si="853"/>
        <v>0</v>
      </c>
      <c r="U372" s="595">
        <f t="shared" si="853"/>
        <v>0</v>
      </c>
      <c r="V372" s="611">
        <f t="shared" si="853"/>
        <v>0</v>
      </c>
    </row>
    <row r="373" spans="1:29" ht="60.75" customHeight="1" x14ac:dyDescent="0.25">
      <c r="A373" s="616">
        <v>88</v>
      </c>
      <c r="B373" s="434" t="s">
        <v>810</v>
      </c>
      <c r="C373" s="496">
        <f>C374</f>
        <v>5000</v>
      </c>
      <c r="D373" s="496">
        <f t="shared" ref="D373:U373" si="854">D374</f>
        <v>5000</v>
      </c>
      <c r="E373" s="496">
        <f t="shared" si="854"/>
        <v>5000</v>
      </c>
      <c r="F373" s="516">
        <f t="shared" si="854"/>
        <v>100</v>
      </c>
      <c r="G373" s="496">
        <f t="shared" si="854"/>
        <v>5000</v>
      </c>
      <c r="H373" s="496">
        <f t="shared" si="854"/>
        <v>5000</v>
      </c>
      <c r="I373" s="496">
        <f t="shared" si="854"/>
        <v>5000</v>
      </c>
      <c r="J373" s="496">
        <f t="shared" si="854"/>
        <v>0</v>
      </c>
      <c r="K373" s="496">
        <f t="shared" si="854"/>
        <v>0</v>
      </c>
      <c r="L373" s="496">
        <f t="shared" si="854"/>
        <v>0</v>
      </c>
      <c r="M373" s="496">
        <f t="shared" si="854"/>
        <v>0</v>
      </c>
      <c r="N373" s="496">
        <f t="shared" si="854"/>
        <v>0</v>
      </c>
      <c r="O373" s="496">
        <f t="shared" si="854"/>
        <v>0</v>
      </c>
      <c r="P373" s="496">
        <f t="shared" si="854"/>
        <v>0</v>
      </c>
      <c r="Q373" s="496">
        <f t="shared" si="854"/>
        <v>0</v>
      </c>
      <c r="R373" s="496">
        <f t="shared" si="854"/>
        <v>0</v>
      </c>
      <c r="S373" s="496">
        <f t="shared" si="854"/>
        <v>0</v>
      </c>
      <c r="T373" s="496">
        <f t="shared" si="854"/>
        <v>0</v>
      </c>
      <c r="U373" s="496">
        <f t="shared" si="854"/>
        <v>0</v>
      </c>
      <c r="V373" s="516">
        <f>V374</f>
        <v>0</v>
      </c>
    </row>
    <row r="374" spans="1:29" x14ac:dyDescent="0.25">
      <c r="A374" s="616"/>
      <c r="B374" s="505" t="s">
        <v>13</v>
      </c>
      <c r="C374" s="528">
        <f>G374+J374+M374+P374+S374</f>
        <v>5000</v>
      </c>
      <c r="D374" s="528">
        <f>H374+K374+N374+Q374+T374</f>
        <v>5000</v>
      </c>
      <c r="E374" s="528">
        <f>I374+L374+O374+R374+U374</f>
        <v>5000</v>
      </c>
      <c r="F374" s="564">
        <f>E374/C374*100</f>
        <v>100</v>
      </c>
      <c r="G374" s="535">
        <v>5000</v>
      </c>
      <c r="H374" s="535">
        <f>'2016'!E227</f>
        <v>5000</v>
      </c>
      <c r="I374" s="535">
        <f>'2016'!F227</f>
        <v>5000</v>
      </c>
      <c r="J374" s="535">
        <v>0</v>
      </c>
      <c r="K374" s="535">
        <v>0</v>
      </c>
      <c r="L374" s="535">
        <v>0</v>
      </c>
      <c r="M374" s="535">
        <v>0</v>
      </c>
      <c r="N374" s="535">
        <v>0</v>
      </c>
      <c r="O374" s="535">
        <v>0</v>
      </c>
      <c r="P374" s="535">
        <v>0</v>
      </c>
      <c r="Q374" s="535">
        <v>0</v>
      </c>
      <c r="R374" s="535">
        <v>0</v>
      </c>
      <c r="S374" s="535">
        <v>0</v>
      </c>
      <c r="T374" s="535">
        <v>0</v>
      </c>
      <c r="U374" s="535">
        <v>0</v>
      </c>
      <c r="V374" s="564"/>
    </row>
    <row r="375" spans="1:29" ht="75" x14ac:dyDescent="0.25">
      <c r="A375" s="616">
        <v>89</v>
      </c>
      <c r="B375" s="434" t="s">
        <v>185</v>
      </c>
      <c r="C375" s="496">
        <f>G375+J375+M375+P375+S375</f>
        <v>939055</v>
      </c>
      <c r="D375" s="496">
        <f t="shared" ref="D375:E376" si="855">H375+K375+N375+Q375+T375</f>
        <v>872998.24</v>
      </c>
      <c r="E375" s="496">
        <f t="shared" si="855"/>
        <v>717372.64</v>
      </c>
      <c r="F375" s="516">
        <f>F376</f>
        <v>76.393037681498953</v>
      </c>
      <c r="G375" s="515">
        <f>G376</f>
        <v>130826</v>
      </c>
      <c r="H375" s="515">
        <f>H376</f>
        <v>119755.24</v>
      </c>
      <c r="I375" s="515">
        <f t="shared" ref="I375:U375" si="856">I376</f>
        <v>115430.47</v>
      </c>
      <c r="J375" s="515">
        <f t="shared" si="856"/>
        <v>187637</v>
      </c>
      <c r="K375" s="515">
        <f t="shared" si="856"/>
        <v>152637</v>
      </c>
      <c r="L375" s="515">
        <f t="shared" si="856"/>
        <v>117465.19</v>
      </c>
      <c r="M375" s="515">
        <f t="shared" si="856"/>
        <v>192196</v>
      </c>
      <c r="N375" s="515">
        <f t="shared" si="856"/>
        <v>192196</v>
      </c>
      <c r="O375" s="515">
        <f t="shared" si="856"/>
        <v>116525.36</v>
      </c>
      <c r="P375" s="515">
        <f t="shared" si="856"/>
        <v>204802</v>
      </c>
      <c r="Q375" s="515">
        <f t="shared" si="856"/>
        <v>204802</v>
      </c>
      <c r="R375" s="515">
        <f t="shared" si="856"/>
        <v>174772.05</v>
      </c>
      <c r="S375" s="515">
        <f t="shared" si="856"/>
        <v>223594</v>
      </c>
      <c r="T375" s="515">
        <f t="shared" si="856"/>
        <v>203608</v>
      </c>
      <c r="U375" s="515">
        <f t="shared" si="856"/>
        <v>193179.57</v>
      </c>
      <c r="V375" s="516">
        <f>V376</f>
        <v>86.397474887519337</v>
      </c>
    </row>
    <row r="376" spans="1:29" x14ac:dyDescent="0.25">
      <c r="A376" s="616"/>
      <c r="B376" s="505" t="s">
        <v>13</v>
      </c>
      <c r="C376" s="528">
        <f>G376+J376+M376+P376+S376</f>
        <v>939055</v>
      </c>
      <c r="D376" s="528">
        <f t="shared" si="855"/>
        <v>872998.24</v>
      </c>
      <c r="E376" s="528">
        <f t="shared" si="855"/>
        <v>717372.64</v>
      </c>
      <c r="F376" s="564">
        <f>E376/C376*100</f>
        <v>76.393037681498953</v>
      </c>
      <c r="G376" s="535">
        <v>130826</v>
      </c>
      <c r="H376" s="535">
        <v>119755.24</v>
      </c>
      <c r="I376" s="535">
        <v>115430.47</v>
      </c>
      <c r="J376" s="535">
        <v>187637</v>
      </c>
      <c r="K376" s="535">
        <v>152637</v>
      </c>
      <c r="L376" s="535">
        <v>117465.19</v>
      </c>
      <c r="M376" s="535">
        <v>192196</v>
      </c>
      <c r="N376" s="535">
        <v>192196</v>
      </c>
      <c r="O376" s="535">
        <v>116525.36</v>
      </c>
      <c r="P376" s="535">
        <v>204802</v>
      </c>
      <c r="Q376" s="535">
        <v>204802</v>
      </c>
      <c r="R376" s="535">
        <v>174772.05</v>
      </c>
      <c r="S376" s="535">
        <v>223594</v>
      </c>
      <c r="T376" s="535">
        <v>203608</v>
      </c>
      <c r="U376" s="535">
        <v>193179.57</v>
      </c>
      <c r="V376" s="564">
        <f>U376/S376*100</f>
        <v>86.397474887519337</v>
      </c>
    </row>
    <row r="377" spans="1:29" ht="60" x14ac:dyDescent="0.25">
      <c r="A377" s="616">
        <v>90</v>
      </c>
      <c r="B377" s="434" t="s">
        <v>626</v>
      </c>
      <c r="C377" s="496">
        <f>C378</f>
        <v>0</v>
      </c>
      <c r="D377" s="496">
        <f t="shared" ref="D377:V377" si="857">D378</f>
        <v>0</v>
      </c>
      <c r="E377" s="496">
        <f t="shared" si="857"/>
        <v>0</v>
      </c>
      <c r="F377" s="561">
        <f t="shared" si="857"/>
        <v>0</v>
      </c>
      <c r="G377" s="496">
        <f t="shared" si="857"/>
        <v>0</v>
      </c>
      <c r="H377" s="496">
        <f t="shared" si="857"/>
        <v>0</v>
      </c>
      <c r="I377" s="496">
        <f t="shared" si="857"/>
        <v>0</v>
      </c>
      <c r="J377" s="496">
        <f t="shared" si="857"/>
        <v>0</v>
      </c>
      <c r="K377" s="496">
        <f t="shared" si="857"/>
        <v>0</v>
      </c>
      <c r="L377" s="496">
        <f t="shared" si="857"/>
        <v>0</v>
      </c>
      <c r="M377" s="496">
        <f t="shared" si="857"/>
        <v>0</v>
      </c>
      <c r="N377" s="496">
        <f t="shared" si="857"/>
        <v>0</v>
      </c>
      <c r="O377" s="496">
        <f t="shared" si="857"/>
        <v>0</v>
      </c>
      <c r="P377" s="496">
        <f t="shared" si="857"/>
        <v>0</v>
      </c>
      <c r="Q377" s="496">
        <f t="shared" si="857"/>
        <v>0</v>
      </c>
      <c r="R377" s="496">
        <f t="shared" si="857"/>
        <v>0</v>
      </c>
      <c r="S377" s="496">
        <f t="shared" si="857"/>
        <v>0</v>
      </c>
      <c r="T377" s="496">
        <f t="shared" si="857"/>
        <v>0</v>
      </c>
      <c r="U377" s="496">
        <f t="shared" si="857"/>
        <v>0</v>
      </c>
      <c r="V377" s="561">
        <f t="shared" si="857"/>
        <v>0</v>
      </c>
    </row>
    <row r="378" spans="1:29" ht="45" x14ac:dyDescent="0.25">
      <c r="A378" s="616"/>
      <c r="B378" s="434" t="s">
        <v>627</v>
      </c>
      <c r="C378" s="535">
        <v>0</v>
      </c>
      <c r="D378" s="535">
        <v>0</v>
      </c>
      <c r="E378" s="535">
        <v>0</v>
      </c>
      <c r="F378" s="564">
        <v>0</v>
      </c>
      <c r="G378" s="535">
        <v>0</v>
      </c>
      <c r="H378" s="535">
        <v>0</v>
      </c>
      <c r="I378" s="535">
        <v>0</v>
      </c>
      <c r="J378" s="535">
        <v>0</v>
      </c>
      <c r="K378" s="535">
        <v>0</v>
      </c>
      <c r="L378" s="535">
        <v>0</v>
      </c>
      <c r="M378" s="535">
        <v>0</v>
      </c>
      <c r="N378" s="535">
        <v>0</v>
      </c>
      <c r="O378" s="535">
        <v>0</v>
      </c>
      <c r="P378" s="535">
        <v>0</v>
      </c>
      <c r="Q378" s="535">
        <v>0</v>
      </c>
      <c r="R378" s="535">
        <v>0</v>
      </c>
      <c r="S378" s="535">
        <v>0</v>
      </c>
      <c r="T378" s="535">
        <v>0</v>
      </c>
      <c r="U378" s="535">
        <v>0</v>
      </c>
      <c r="V378" s="564">
        <v>0</v>
      </c>
    </row>
    <row r="379" spans="1:29" ht="45" x14ac:dyDescent="0.25">
      <c r="A379" s="616"/>
      <c r="B379" s="434" t="s">
        <v>628</v>
      </c>
      <c r="C379" s="535">
        <v>0</v>
      </c>
      <c r="D379" s="535">
        <v>0</v>
      </c>
      <c r="E379" s="535">
        <v>0</v>
      </c>
      <c r="F379" s="564">
        <v>0</v>
      </c>
      <c r="G379" s="535">
        <v>0</v>
      </c>
      <c r="H379" s="535">
        <v>0</v>
      </c>
      <c r="I379" s="535">
        <v>0</v>
      </c>
      <c r="J379" s="535">
        <v>0</v>
      </c>
      <c r="K379" s="535">
        <v>0</v>
      </c>
      <c r="L379" s="535">
        <v>0</v>
      </c>
      <c r="M379" s="535">
        <v>0</v>
      </c>
      <c r="N379" s="535">
        <v>0</v>
      </c>
      <c r="O379" s="535">
        <v>0</v>
      </c>
      <c r="P379" s="535">
        <v>0</v>
      </c>
      <c r="Q379" s="535">
        <v>0</v>
      </c>
      <c r="R379" s="535">
        <v>0</v>
      </c>
      <c r="S379" s="535">
        <v>0</v>
      </c>
      <c r="T379" s="535">
        <v>0</v>
      </c>
      <c r="U379" s="535">
        <v>0</v>
      </c>
      <c r="V379" s="564">
        <v>0</v>
      </c>
    </row>
    <row r="380" spans="1:29" ht="45" x14ac:dyDescent="0.25">
      <c r="A380" s="616"/>
      <c r="B380" s="434" t="s">
        <v>629</v>
      </c>
      <c r="C380" s="535">
        <v>0</v>
      </c>
      <c r="D380" s="535">
        <v>0</v>
      </c>
      <c r="E380" s="535">
        <v>0</v>
      </c>
      <c r="F380" s="564">
        <v>0</v>
      </c>
      <c r="G380" s="535">
        <v>0</v>
      </c>
      <c r="H380" s="535">
        <v>0</v>
      </c>
      <c r="I380" s="535">
        <v>0</v>
      </c>
      <c r="J380" s="535">
        <v>0</v>
      </c>
      <c r="K380" s="535">
        <v>0</v>
      </c>
      <c r="L380" s="535">
        <v>0</v>
      </c>
      <c r="M380" s="535">
        <v>0</v>
      </c>
      <c r="N380" s="535">
        <v>0</v>
      </c>
      <c r="O380" s="535">
        <v>0</v>
      </c>
      <c r="P380" s="535">
        <v>0</v>
      </c>
      <c r="Q380" s="535">
        <v>0</v>
      </c>
      <c r="R380" s="535">
        <v>0</v>
      </c>
      <c r="S380" s="535">
        <v>0</v>
      </c>
      <c r="T380" s="535">
        <v>0</v>
      </c>
      <c r="U380" s="535">
        <v>0</v>
      </c>
      <c r="V380" s="564">
        <v>0</v>
      </c>
    </row>
    <row r="381" spans="1:29" ht="135" x14ac:dyDescent="0.25">
      <c r="A381" s="616">
        <v>91</v>
      </c>
      <c r="B381" s="434" t="s">
        <v>187</v>
      </c>
      <c r="C381" s="496">
        <f t="shared" ref="C381:C386" si="858">G381+J381+M381+P381+S381</f>
        <v>37500</v>
      </c>
      <c r="D381" s="496">
        <f t="shared" ref="D381:D386" si="859">H381+K381+N381+Q381+T381</f>
        <v>37500</v>
      </c>
      <c r="E381" s="496">
        <f t="shared" ref="E381:E386" si="860">I381+L381+O381+R381+U381</f>
        <v>34390</v>
      </c>
      <c r="F381" s="561">
        <f t="shared" ref="F381:F386" si="861">E381/C381*100</f>
        <v>91.706666666666663</v>
      </c>
      <c r="G381" s="509">
        <f t="shared" ref="G381:U385" si="862">G382</f>
        <v>2500</v>
      </c>
      <c r="H381" s="509">
        <f t="shared" si="862"/>
        <v>2500</v>
      </c>
      <c r="I381" s="509">
        <f t="shared" si="862"/>
        <v>2500</v>
      </c>
      <c r="J381" s="509">
        <f t="shared" si="862"/>
        <v>15000</v>
      </c>
      <c r="K381" s="509">
        <f t="shared" si="862"/>
        <v>15000</v>
      </c>
      <c r="L381" s="509">
        <f t="shared" si="862"/>
        <v>13400</v>
      </c>
      <c r="M381" s="509">
        <f t="shared" si="862"/>
        <v>10000</v>
      </c>
      <c r="N381" s="509">
        <f t="shared" si="862"/>
        <v>10000</v>
      </c>
      <c r="O381" s="509">
        <f t="shared" si="862"/>
        <v>8500</v>
      </c>
      <c r="P381" s="509">
        <f t="shared" si="862"/>
        <v>0</v>
      </c>
      <c r="Q381" s="509">
        <f t="shared" si="862"/>
        <v>0</v>
      </c>
      <c r="R381" s="509">
        <f t="shared" si="862"/>
        <v>0</v>
      </c>
      <c r="S381" s="509">
        <f t="shared" si="862"/>
        <v>10000</v>
      </c>
      <c r="T381" s="509">
        <f t="shared" si="862"/>
        <v>10000</v>
      </c>
      <c r="U381" s="509">
        <f t="shared" si="862"/>
        <v>9990</v>
      </c>
      <c r="V381" s="561">
        <f t="shared" ref="V381:V386" si="863">U381/S381*100</f>
        <v>99.9</v>
      </c>
    </row>
    <row r="382" spans="1:29" s="599" customFormat="1" x14ac:dyDescent="0.25">
      <c r="A382" s="544"/>
      <c r="B382" s="505" t="s">
        <v>22</v>
      </c>
      <c r="C382" s="528">
        <f t="shared" si="858"/>
        <v>37500</v>
      </c>
      <c r="D382" s="528">
        <f t="shared" si="859"/>
        <v>37500</v>
      </c>
      <c r="E382" s="528">
        <f t="shared" si="860"/>
        <v>34390</v>
      </c>
      <c r="F382" s="562">
        <f t="shared" si="861"/>
        <v>91.706666666666663</v>
      </c>
      <c r="G382" s="571">
        <v>2500</v>
      </c>
      <c r="H382" s="571">
        <v>2500</v>
      </c>
      <c r="I382" s="571">
        <v>2500</v>
      </c>
      <c r="J382" s="571">
        <v>15000</v>
      </c>
      <c r="K382" s="571">
        <v>15000</v>
      </c>
      <c r="L382" s="571">
        <v>13400</v>
      </c>
      <c r="M382" s="571">
        <v>10000</v>
      </c>
      <c r="N382" s="571">
        <v>10000</v>
      </c>
      <c r="O382" s="571">
        <v>8500</v>
      </c>
      <c r="P382" s="528">
        <v>0</v>
      </c>
      <c r="Q382" s="528">
        <v>0</v>
      </c>
      <c r="R382" s="528">
        <v>0</v>
      </c>
      <c r="S382" s="571">
        <v>10000</v>
      </c>
      <c r="T382" s="571">
        <v>10000</v>
      </c>
      <c r="U382" s="571">
        <v>9990</v>
      </c>
      <c r="V382" s="572">
        <f t="shared" si="863"/>
        <v>99.9</v>
      </c>
      <c r="W382" s="598"/>
      <c r="X382" s="598"/>
      <c r="Y382" s="598"/>
      <c r="Z382" s="598"/>
      <c r="AA382" s="598"/>
      <c r="AB382" s="598"/>
      <c r="AC382" s="598"/>
    </row>
    <row r="383" spans="1:29" ht="150" x14ac:dyDescent="0.25">
      <c r="A383" s="616">
        <v>92</v>
      </c>
      <c r="B383" s="434" t="s">
        <v>188</v>
      </c>
      <c r="C383" s="496">
        <f t="shared" si="858"/>
        <v>81500</v>
      </c>
      <c r="D383" s="496">
        <f t="shared" si="859"/>
        <v>81500</v>
      </c>
      <c r="E383" s="496">
        <f t="shared" si="860"/>
        <v>79042</v>
      </c>
      <c r="F383" s="561">
        <f t="shared" si="861"/>
        <v>96.984049079754598</v>
      </c>
      <c r="G383" s="509">
        <f t="shared" si="862"/>
        <v>2500</v>
      </c>
      <c r="H383" s="509">
        <f t="shared" si="862"/>
        <v>2500</v>
      </c>
      <c r="I383" s="509">
        <f t="shared" si="862"/>
        <v>2500</v>
      </c>
      <c r="J383" s="509">
        <f t="shared" si="862"/>
        <v>5000</v>
      </c>
      <c r="K383" s="509">
        <f t="shared" si="862"/>
        <v>5000</v>
      </c>
      <c r="L383" s="509">
        <f t="shared" si="862"/>
        <v>4200</v>
      </c>
      <c r="M383" s="509">
        <f t="shared" si="862"/>
        <v>10000</v>
      </c>
      <c r="N383" s="509">
        <f t="shared" si="862"/>
        <v>10000</v>
      </c>
      <c r="O383" s="509">
        <f t="shared" si="862"/>
        <v>8500</v>
      </c>
      <c r="P383" s="509">
        <f t="shared" si="862"/>
        <v>6000</v>
      </c>
      <c r="Q383" s="509">
        <f t="shared" si="862"/>
        <v>6000</v>
      </c>
      <c r="R383" s="509">
        <f t="shared" si="862"/>
        <v>5900</v>
      </c>
      <c r="S383" s="509">
        <f t="shared" si="862"/>
        <v>58000</v>
      </c>
      <c r="T383" s="509">
        <f t="shared" si="862"/>
        <v>58000</v>
      </c>
      <c r="U383" s="509">
        <f t="shared" si="862"/>
        <v>57942</v>
      </c>
      <c r="V383" s="561">
        <f t="shared" si="863"/>
        <v>99.9</v>
      </c>
    </row>
    <row r="384" spans="1:29" s="597" customFormat="1" x14ac:dyDescent="0.25">
      <c r="A384" s="616"/>
      <c r="B384" s="505" t="s">
        <v>22</v>
      </c>
      <c r="C384" s="528">
        <f t="shared" si="858"/>
        <v>81500</v>
      </c>
      <c r="D384" s="528">
        <f t="shared" si="859"/>
        <v>81500</v>
      </c>
      <c r="E384" s="528">
        <f t="shared" si="860"/>
        <v>79042</v>
      </c>
      <c r="F384" s="562">
        <f t="shared" si="861"/>
        <v>96.984049079754598</v>
      </c>
      <c r="G384" s="571">
        <v>2500</v>
      </c>
      <c r="H384" s="571">
        <v>2500</v>
      </c>
      <c r="I384" s="571">
        <v>2500</v>
      </c>
      <c r="J384" s="571">
        <v>5000</v>
      </c>
      <c r="K384" s="571">
        <v>5000</v>
      </c>
      <c r="L384" s="571">
        <v>4200</v>
      </c>
      <c r="M384" s="571">
        <v>10000</v>
      </c>
      <c r="N384" s="571">
        <v>10000</v>
      </c>
      <c r="O384" s="571">
        <v>8500</v>
      </c>
      <c r="P384" s="571">
        <v>6000</v>
      </c>
      <c r="Q384" s="571">
        <v>6000</v>
      </c>
      <c r="R384" s="571">
        <v>5900</v>
      </c>
      <c r="S384" s="571">
        <v>58000</v>
      </c>
      <c r="T384" s="571">
        <v>58000</v>
      </c>
      <c r="U384" s="571">
        <v>57942</v>
      </c>
      <c r="V384" s="562">
        <f t="shared" si="863"/>
        <v>99.9</v>
      </c>
      <c r="W384" s="596"/>
      <c r="X384" s="596"/>
      <c r="Y384" s="596"/>
      <c r="Z384" s="596"/>
      <c r="AA384" s="596"/>
      <c r="AB384" s="596"/>
      <c r="AC384" s="596"/>
    </row>
    <row r="385" spans="1:29" ht="120" x14ac:dyDescent="0.25">
      <c r="A385" s="616">
        <v>93</v>
      </c>
      <c r="B385" s="434" t="s">
        <v>189</v>
      </c>
      <c r="C385" s="496">
        <f t="shared" si="858"/>
        <v>52600</v>
      </c>
      <c r="D385" s="496">
        <f t="shared" si="859"/>
        <v>53953</v>
      </c>
      <c r="E385" s="496">
        <f t="shared" si="860"/>
        <v>53831.7</v>
      </c>
      <c r="F385" s="561">
        <f t="shared" si="861"/>
        <v>102.34163498098859</v>
      </c>
      <c r="G385" s="509">
        <f t="shared" si="862"/>
        <v>3000</v>
      </c>
      <c r="H385" s="509">
        <f t="shared" si="862"/>
        <v>3000</v>
      </c>
      <c r="I385" s="509">
        <f t="shared" si="862"/>
        <v>2997</v>
      </c>
      <c r="J385" s="509">
        <f t="shared" si="862"/>
        <v>10000</v>
      </c>
      <c r="K385" s="509">
        <f t="shared" si="862"/>
        <v>10000</v>
      </c>
      <c r="L385" s="509">
        <f t="shared" si="862"/>
        <v>9995.7999999999993</v>
      </c>
      <c r="M385" s="509">
        <f t="shared" si="862"/>
        <v>12000</v>
      </c>
      <c r="N385" s="509">
        <f t="shared" si="862"/>
        <v>11993</v>
      </c>
      <c r="O385" s="509">
        <f t="shared" si="862"/>
        <v>11989.3</v>
      </c>
      <c r="P385" s="509">
        <f t="shared" si="862"/>
        <v>15000</v>
      </c>
      <c r="Q385" s="509">
        <f t="shared" si="862"/>
        <v>14985</v>
      </c>
      <c r="R385" s="509">
        <f t="shared" si="862"/>
        <v>14938</v>
      </c>
      <c r="S385" s="509">
        <f t="shared" si="862"/>
        <v>12600</v>
      </c>
      <c r="T385" s="509">
        <f t="shared" si="862"/>
        <v>13975</v>
      </c>
      <c r="U385" s="509">
        <f t="shared" si="862"/>
        <v>13911.6</v>
      </c>
      <c r="V385" s="561">
        <f t="shared" si="863"/>
        <v>110.4095238095238</v>
      </c>
    </row>
    <row r="386" spans="1:29" x14ac:dyDescent="0.25">
      <c r="A386" s="616"/>
      <c r="B386" s="505" t="s">
        <v>22</v>
      </c>
      <c r="C386" s="528">
        <f t="shared" si="858"/>
        <v>52600</v>
      </c>
      <c r="D386" s="528">
        <f t="shared" si="859"/>
        <v>53953</v>
      </c>
      <c r="E386" s="528">
        <f t="shared" si="860"/>
        <v>53831.7</v>
      </c>
      <c r="F386" s="562">
        <f t="shared" si="861"/>
        <v>102.34163498098859</v>
      </c>
      <c r="G386" s="573">
        <v>3000</v>
      </c>
      <c r="H386" s="573">
        <v>3000</v>
      </c>
      <c r="I386" s="573">
        <v>2997</v>
      </c>
      <c r="J386" s="573">
        <v>10000</v>
      </c>
      <c r="K386" s="573">
        <v>10000</v>
      </c>
      <c r="L386" s="573">
        <v>9995.7999999999993</v>
      </c>
      <c r="M386" s="573">
        <v>12000</v>
      </c>
      <c r="N386" s="573">
        <v>11993</v>
      </c>
      <c r="O386" s="573">
        <v>11989.3</v>
      </c>
      <c r="P386" s="573">
        <v>15000</v>
      </c>
      <c r="Q386" s="573">
        <v>14985</v>
      </c>
      <c r="R386" s="573">
        <v>14938</v>
      </c>
      <c r="S386" s="573">
        <v>12600</v>
      </c>
      <c r="T386" s="573">
        <v>13975</v>
      </c>
      <c r="U386" s="573">
        <v>13911.6</v>
      </c>
      <c r="V386" s="562">
        <f t="shared" si="863"/>
        <v>110.4095238095238</v>
      </c>
    </row>
    <row r="387" spans="1:29" ht="57" customHeight="1" x14ac:dyDescent="0.25">
      <c r="A387" s="616">
        <v>94</v>
      </c>
      <c r="B387" s="434" t="s">
        <v>644</v>
      </c>
      <c r="C387" s="496">
        <v>0</v>
      </c>
      <c r="D387" s="496">
        <v>0</v>
      </c>
      <c r="E387" s="496">
        <v>0</v>
      </c>
      <c r="F387" s="561">
        <v>0</v>
      </c>
      <c r="G387" s="496">
        <v>0</v>
      </c>
      <c r="H387" s="496">
        <v>0</v>
      </c>
      <c r="I387" s="496">
        <v>0</v>
      </c>
      <c r="J387" s="496">
        <v>0</v>
      </c>
      <c r="K387" s="496">
        <v>0</v>
      </c>
      <c r="L387" s="496">
        <v>0</v>
      </c>
      <c r="M387" s="496">
        <v>0</v>
      </c>
      <c r="N387" s="496">
        <v>0</v>
      </c>
      <c r="O387" s="496">
        <v>0</v>
      </c>
      <c r="P387" s="496">
        <v>0</v>
      </c>
      <c r="Q387" s="496">
        <v>0</v>
      </c>
      <c r="R387" s="496">
        <v>0</v>
      </c>
      <c r="S387" s="496">
        <v>0</v>
      </c>
      <c r="T387" s="496">
        <v>0</v>
      </c>
      <c r="U387" s="496">
        <v>0</v>
      </c>
      <c r="V387" s="561">
        <v>0</v>
      </c>
    </row>
    <row r="388" spans="1:29" ht="255" x14ac:dyDescent="0.25">
      <c r="A388" s="616">
        <v>95</v>
      </c>
      <c r="B388" s="434" t="s">
        <v>190</v>
      </c>
      <c r="C388" s="509">
        <f t="shared" ref="C388:E388" si="864">C389+C390</f>
        <v>117000</v>
      </c>
      <c r="D388" s="509">
        <f t="shared" si="864"/>
        <v>117000</v>
      </c>
      <c r="E388" s="509">
        <f t="shared" si="864"/>
        <v>1118128.55</v>
      </c>
      <c r="F388" s="561">
        <f t="shared" ref="F388:F389" si="865">E388/C388*100</f>
        <v>955.66542735042731</v>
      </c>
      <c r="G388" s="509">
        <f>G389+G390</f>
        <v>27000</v>
      </c>
      <c r="H388" s="509">
        <f>H389+H390</f>
        <v>27000</v>
      </c>
      <c r="I388" s="509">
        <f t="shared" ref="I388:U388" si="866">I389+I390</f>
        <v>994735</v>
      </c>
      <c r="J388" s="509">
        <f t="shared" si="866"/>
        <v>20000</v>
      </c>
      <c r="K388" s="509">
        <f t="shared" si="866"/>
        <v>20000</v>
      </c>
      <c r="L388" s="509">
        <f t="shared" si="866"/>
        <v>53683.7</v>
      </c>
      <c r="M388" s="509">
        <f t="shared" si="866"/>
        <v>20000</v>
      </c>
      <c r="N388" s="509">
        <f t="shared" si="866"/>
        <v>20000</v>
      </c>
      <c r="O388" s="509">
        <f t="shared" si="866"/>
        <v>19999.8</v>
      </c>
      <c r="P388" s="509">
        <f t="shared" si="866"/>
        <v>25000</v>
      </c>
      <c r="Q388" s="509">
        <f t="shared" si="866"/>
        <v>25000</v>
      </c>
      <c r="R388" s="509">
        <f t="shared" si="866"/>
        <v>24888.799999999999</v>
      </c>
      <c r="S388" s="509">
        <f t="shared" si="866"/>
        <v>25000</v>
      </c>
      <c r="T388" s="509">
        <f t="shared" si="866"/>
        <v>25000</v>
      </c>
      <c r="U388" s="509">
        <f t="shared" si="866"/>
        <v>24821.25</v>
      </c>
      <c r="V388" s="562">
        <f t="shared" ref="V388:V389" si="867">U388/S388*100</f>
        <v>99.284999999999997</v>
      </c>
    </row>
    <row r="389" spans="1:29" x14ac:dyDescent="0.25">
      <c r="A389" s="616"/>
      <c r="B389" s="505" t="s">
        <v>22</v>
      </c>
      <c r="C389" s="568">
        <f t="shared" ref="C389" si="868">G389+J389+M389+P389+S389</f>
        <v>70000</v>
      </c>
      <c r="D389" s="568">
        <f t="shared" ref="D389" si="869">H389+K389+N389+Q389+T389</f>
        <v>70000</v>
      </c>
      <c r="E389" s="568">
        <f t="shared" ref="E389" si="870">I389+L389+O389+R389+U389</f>
        <v>69709.850000000006</v>
      </c>
      <c r="F389" s="618">
        <f t="shared" si="865"/>
        <v>99.58550000000001</v>
      </c>
      <c r="G389" s="573">
        <v>0</v>
      </c>
      <c r="H389" s="573">
        <v>0</v>
      </c>
      <c r="I389" s="573">
        <v>0</v>
      </c>
      <c r="J389" s="573">
        <v>0</v>
      </c>
      <c r="K389" s="573">
        <v>0</v>
      </c>
      <c r="L389" s="573">
        <v>0</v>
      </c>
      <c r="M389" s="573">
        <v>20000</v>
      </c>
      <c r="N389" s="573">
        <v>20000</v>
      </c>
      <c r="O389" s="573">
        <v>19999.8</v>
      </c>
      <c r="P389" s="573">
        <v>25000</v>
      </c>
      <c r="Q389" s="573">
        <v>25000</v>
      </c>
      <c r="R389" s="573">
        <v>24888.799999999999</v>
      </c>
      <c r="S389" s="573">
        <v>25000</v>
      </c>
      <c r="T389" s="573">
        <v>25000</v>
      </c>
      <c r="U389" s="573">
        <v>24821.25</v>
      </c>
      <c r="V389" s="562">
        <f t="shared" si="867"/>
        <v>99.284999999999997</v>
      </c>
    </row>
    <row r="390" spans="1:29" s="497" customFormat="1" ht="30" x14ac:dyDescent="0.25">
      <c r="A390" s="544"/>
      <c r="B390" s="505" t="s">
        <v>139</v>
      </c>
      <c r="C390" s="545">
        <f t="shared" ref="C390:C404" si="871">G390+J390+M390+P390+S390</f>
        <v>47000</v>
      </c>
      <c r="D390" s="545">
        <f t="shared" ref="D390:D404" si="872">H390+K390+N390+Q390+T390</f>
        <v>47000</v>
      </c>
      <c r="E390" s="545">
        <f t="shared" ref="E390:E403" si="873">I390+L390+O390+R390+U390</f>
        <v>1048418.7</v>
      </c>
      <c r="F390" s="574">
        <f t="shared" ref="F390:F404" si="874">E390/C390*100</f>
        <v>2230.6780851063827</v>
      </c>
      <c r="G390" s="545">
        <v>27000</v>
      </c>
      <c r="H390" s="545">
        <v>27000</v>
      </c>
      <c r="I390" s="545">
        <v>994735</v>
      </c>
      <c r="J390" s="545">
        <v>20000</v>
      </c>
      <c r="K390" s="545">
        <v>20000</v>
      </c>
      <c r="L390" s="545">
        <v>53683.7</v>
      </c>
      <c r="M390" s="535">
        <v>0</v>
      </c>
      <c r="N390" s="535">
        <v>0</v>
      </c>
      <c r="O390" s="535">
        <v>0</v>
      </c>
      <c r="P390" s="535">
        <v>0</v>
      </c>
      <c r="Q390" s="535">
        <v>0</v>
      </c>
      <c r="R390" s="535">
        <v>0</v>
      </c>
      <c r="S390" s="535">
        <v>0</v>
      </c>
      <c r="T390" s="535">
        <v>0</v>
      </c>
      <c r="U390" s="535">
        <v>0</v>
      </c>
      <c r="V390" s="564">
        <v>0</v>
      </c>
      <c r="W390" s="593"/>
      <c r="X390" s="593"/>
      <c r="Y390" s="593"/>
      <c r="Z390" s="593"/>
      <c r="AA390" s="593"/>
      <c r="AB390" s="593"/>
      <c r="AC390" s="593"/>
    </row>
    <row r="391" spans="1:29" ht="165" x14ac:dyDescent="0.25">
      <c r="A391" s="616">
        <v>96</v>
      </c>
      <c r="B391" s="434" t="s">
        <v>811</v>
      </c>
      <c r="C391" s="496">
        <f t="shared" si="871"/>
        <v>10000</v>
      </c>
      <c r="D391" s="496">
        <f t="shared" si="872"/>
        <v>10000</v>
      </c>
      <c r="E391" s="496">
        <f t="shared" si="873"/>
        <v>9992.7000000000007</v>
      </c>
      <c r="F391" s="561">
        <f t="shared" si="874"/>
        <v>99.927000000000007</v>
      </c>
      <c r="G391" s="509">
        <f t="shared" ref="G391:V397" si="875">G392</f>
        <v>0</v>
      </c>
      <c r="H391" s="509">
        <f t="shared" si="875"/>
        <v>0</v>
      </c>
      <c r="I391" s="509">
        <f t="shared" si="875"/>
        <v>0</v>
      </c>
      <c r="J391" s="509">
        <f t="shared" si="875"/>
        <v>5000</v>
      </c>
      <c r="K391" s="509">
        <f t="shared" si="875"/>
        <v>5000</v>
      </c>
      <c r="L391" s="509">
        <f t="shared" si="875"/>
        <v>5000</v>
      </c>
      <c r="M391" s="509">
        <f t="shared" si="875"/>
        <v>5000</v>
      </c>
      <c r="N391" s="509">
        <f t="shared" si="875"/>
        <v>5000</v>
      </c>
      <c r="O391" s="509">
        <f t="shared" si="875"/>
        <v>4992.7</v>
      </c>
      <c r="P391" s="509">
        <f t="shared" si="875"/>
        <v>0</v>
      </c>
      <c r="Q391" s="509">
        <f t="shared" si="875"/>
        <v>0</v>
      </c>
      <c r="R391" s="509">
        <f t="shared" si="875"/>
        <v>0</v>
      </c>
      <c r="S391" s="509">
        <f t="shared" si="875"/>
        <v>0</v>
      </c>
      <c r="T391" s="509">
        <f t="shared" si="875"/>
        <v>0</v>
      </c>
      <c r="U391" s="509">
        <f t="shared" si="875"/>
        <v>0</v>
      </c>
      <c r="V391" s="589">
        <f t="shared" si="875"/>
        <v>0</v>
      </c>
    </row>
    <row r="392" spans="1:29" x14ac:dyDescent="0.25">
      <c r="A392" s="616"/>
      <c r="B392" s="505" t="s">
        <v>22</v>
      </c>
      <c r="C392" s="545">
        <f t="shared" si="871"/>
        <v>10000</v>
      </c>
      <c r="D392" s="545">
        <f t="shared" si="872"/>
        <v>10000</v>
      </c>
      <c r="E392" s="545">
        <f t="shared" si="873"/>
        <v>9992.7000000000007</v>
      </c>
      <c r="F392" s="574">
        <f t="shared" si="874"/>
        <v>99.927000000000007</v>
      </c>
      <c r="G392" s="545">
        <v>0</v>
      </c>
      <c r="H392" s="545">
        <v>0</v>
      </c>
      <c r="I392" s="545">
        <v>0</v>
      </c>
      <c r="J392" s="545">
        <v>5000</v>
      </c>
      <c r="K392" s="545">
        <v>5000</v>
      </c>
      <c r="L392" s="545">
        <v>5000</v>
      </c>
      <c r="M392" s="545">
        <v>5000</v>
      </c>
      <c r="N392" s="545">
        <v>5000</v>
      </c>
      <c r="O392" s="545">
        <v>4992.7</v>
      </c>
      <c r="P392" s="545">
        <v>0</v>
      </c>
      <c r="Q392" s="545">
        <v>0</v>
      </c>
      <c r="R392" s="545">
        <v>0</v>
      </c>
      <c r="S392" s="545">
        <v>0</v>
      </c>
      <c r="T392" s="545">
        <v>0</v>
      </c>
      <c r="U392" s="545">
        <v>0</v>
      </c>
      <c r="V392" s="574">
        <v>0</v>
      </c>
    </row>
    <row r="393" spans="1:29" ht="105" x14ac:dyDescent="0.25">
      <c r="A393" s="616">
        <v>97</v>
      </c>
      <c r="B393" s="434" t="s">
        <v>191</v>
      </c>
      <c r="C393" s="496">
        <f t="shared" si="871"/>
        <v>9000</v>
      </c>
      <c r="D393" s="496">
        <f t="shared" si="872"/>
        <v>9000</v>
      </c>
      <c r="E393" s="496">
        <f t="shared" si="873"/>
        <v>8954.77</v>
      </c>
      <c r="F393" s="561">
        <f t="shared" si="874"/>
        <v>99.497444444444454</v>
      </c>
      <c r="G393" s="509">
        <f t="shared" ref="G393:U393" si="876">G394</f>
        <v>3000</v>
      </c>
      <c r="H393" s="509">
        <f t="shared" si="876"/>
        <v>3000</v>
      </c>
      <c r="I393" s="509">
        <f t="shared" si="876"/>
        <v>3000</v>
      </c>
      <c r="J393" s="509">
        <f t="shared" si="876"/>
        <v>4000</v>
      </c>
      <c r="K393" s="509">
        <f t="shared" si="876"/>
        <v>4000</v>
      </c>
      <c r="L393" s="509">
        <f t="shared" si="876"/>
        <v>3954.9</v>
      </c>
      <c r="M393" s="509">
        <f t="shared" si="876"/>
        <v>0</v>
      </c>
      <c r="N393" s="509">
        <f t="shared" si="876"/>
        <v>0</v>
      </c>
      <c r="O393" s="509">
        <f t="shared" si="876"/>
        <v>0</v>
      </c>
      <c r="P393" s="509">
        <f t="shared" si="876"/>
        <v>0</v>
      </c>
      <c r="Q393" s="509">
        <f t="shared" si="876"/>
        <v>0</v>
      </c>
      <c r="R393" s="509">
        <f t="shared" si="876"/>
        <v>0</v>
      </c>
      <c r="S393" s="509">
        <f t="shared" si="876"/>
        <v>2000</v>
      </c>
      <c r="T393" s="509">
        <f t="shared" si="876"/>
        <v>2000</v>
      </c>
      <c r="U393" s="509">
        <f t="shared" si="876"/>
        <v>1999.87</v>
      </c>
      <c r="V393" s="561">
        <f t="shared" ref="V393:V394" si="877">U393/S393*100</f>
        <v>99.993499999999997</v>
      </c>
    </row>
    <row r="394" spans="1:29" x14ac:dyDescent="0.25">
      <c r="A394" s="616"/>
      <c r="B394" s="505" t="s">
        <v>22</v>
      </c>
      <c r="C394" s="528">
        <f t="shared" si="871"/>
        <v>9000</v>
      </c>
      <c r="D394" s="528">
        <f t="shared" si="872"/>
        <v>9000</v>
      </c>
      <c r="E394" s="528">
        <f t="shared" si="873"/>
        <v>8954.77</v>
      </c>
      <c r="F394" s="562">
        <f t="shared" si="874"/>
        <v>99.497444444444454</v>
      </c>
      <c r="G394" s="573">
        <v>3000</v>
      </c>
      <c r="H394" s="573">
        <v>3000</v>
      </c>
      <c r="I394" s="573">
        <v>3000</v>
      </c>
      <c r="J394" s="573">
        <v>4000</v>
      </c>
      <c r="K394" s="573">
        <v>4000</v>
      </c>
      <c r="L394" s="573">
        <v>3954.9</v>
      </c>
      <c r="M394" s="573">
        <v>0</v>
      </c>
      <c r="N394" s="573">
        <v>0</v>
      </c>
      <c r="O394" s="573">
        <v>0</v>
      </c>
      <c r="P394" s="573">
        <v>0</v>
      </c>
      <c r="Q394" s="573">
        <v>0</v>
      </c>
      <c r="R394" s="573">
        <v>0</v>
      </c>
      <c r="S394" s="573">
        <v>2000</v>
      </c>
      <c r="T394" s="573">
        <v>2000</v>
      </c>
      <c r="U394" s="573">
        <v>1999.87</v>
      </c>
      <c r="V394" s="572">
        <f t="shared" si="877"/>
        <v>99.993499999999997</v>
      </c>
    </row>
    <row r="395" spans="1:29" ht="165" x14ac:dyDescent="0.25">
      <c r="A395" s="616">
        <v>98</v>
      </c>
      <c r="B395" s="434" t="s">
        <v>192</v>
      </c>
      <c r="C395" s="496">
        <f t="shared" si="871"/>
        <v>50000</v>
      </c>
      <c r="D395" s="496">
        <f t="shared" si="872"/>
        <v>49701</v>
      </c>
      <c r="E395" s="496">
        <f t="shared" si="873"/>
        <v>49533</v>
      </c>
      <c r="F395" s="561">
        <f t="shared" si="874"/>
        <v>99.066000000000003</v>
      </c>
      <c r="G395" s="509">
        <f t="shared" si="875"/>
        <v>15000</v>
      </c>
      <c r="H395" s="509">
        <f t="shared" si="875"/>
        <v>14701</v>
      </c>
      <c r="I395" s="509">
        <f t="shared" si="875"/>
        <v>14652.6</v>
      </c>
      <c r="J395" s="509">
        <f t="shared" si="875"/>
        <v>15000</v>
      </c>
      <c r="K395" s="509">
        <f t="shared" si="875"/>
        <v>15000</v>
      </c>
      <c r="L395" s="509">
        <f t="shared" si="875"/>
        <v>14908</v>
      </c>
      <c r="M395" s="509">
        <f t="shared" si="875"/>
        <v>20000</v>
      </c>
      <c r="N395" s="509">
        <f t="shared" si="875"/>
        <v>20000</v>
      </c>
      <c r="O395" s="509">
        <f t="shared" si="875"/>
        <v>19972.400000000001</v>
      </c>
      <c r="P395" s="509">
        <f t="shared" si="875"/>
        <v>0</v>
      </c>
      <c r="Q395" s="509">
        <f t="shared" si="875"/>
        <v>0</v>
      </c>
      <c r="R395" s="509">
        <f t="shared" si="875"/>
        <v>0</v>
      </c>
      <c r="S395" s="509">
        <f t="shared" si="875"/>
        <v>0</v>
      </c>
      <c r="T395" s="509">
        <f t="shared" si="875"/>
        <v>0</v>
      </c>
      <c r="U395" s="509">
        <f t="shared" si="875"/>
        <v>0</v>
      </c>
      <c r="V395" s="589">
        <f t="shared" si="875"/>
        <v>0</v>
      </c>
    </row>
    <row r="396" spans="1:29" x14ac:dyDescent="0.25">
      <c r="A396" s="616"/>
      <c r="B396" s="505" t="s">
        <v>22</v>
      </c>
      <c r="C396" s="528">
        <f t="shared" si="871"/>
        <v>50000</v>
      </c>
      <c r="D396" s="528">
        <f t="shared" si="872"/>
        <v>49701</v>
      </c>
      <c r="E396" s="528">
        <f t="shared" si="873"/>
        <v>49533</v>
      </c>
      <c r="F396" s="562">
        <f t="shared" si="874"/>
        <v>99.066000000000003</v>
      </c>
      <c r="G396" s="573">
        <v>15000</v>
      </c>
      <c r="H396" s="573">
        <v>14701</v>
      </c>
      <c r="I396" s="573">
        <v>14652.6</v>
      </c>
      <c r="J396" s="573">
        <v>15000</v>
      </c>
      <c r="K396" s="573">
        <v>15000</v>
      </c>
      <c r="L396" s="573">
        <v>14908</v>
      </c>
      <c r="M396" s="573">
        <v>20000</v>
      </c>
      <c r="N396" s="573">
        <v>20000</v>
      </c>
      <c r="O396" s="573">
        <v>19972.400000000001</v>
      </c>
      <c r="P396" s="573">
        <v>0</v>
      </c>
      <c r="Q396" s="573">
        <v>0</v>
      </c>
      <c r="R396" s="573">
        <v>0</v>
      </c>
      <c r="S396" s="573">
        <v>0</v>
      </c>
      <c r="T396" s="573">
        <v>0</v>
      </c>
      <c r="U396" s="573">
        <v>0</v>
      </c>
      <c r="V396" s="619">
        <v>0</v>
      </c>
    </row>
    <row r="397" spans="1:29" ht="135" x14ac:dyDescent="0.25">
      <c r="A397" s="616">
        <v>99</v>
      </c>
      <c r="B397" s="434" t="s">
        <v>812</v>
      </c>
      <c r="C397" s="496">
        <f t="shared" si="871"/>
        <v>15000</v>
      </c>
      <c r="D397" s="496">
        <f t="shared" si="872"/>
        <v>15000</v>
      </c>
      <c r="E397" s="496">
        <f t="shared" si="873"/>
        <v>132000</v>
      </c>
      <c r="F397" s="561">
        <f t="shared" si="874"/>
        <v>880.00000000000011</v>
      </c>
      <c r="G397" s="509">
        <f t="shared" si="875"/>
        <v>15000</v>
      </c>
      <c r="H397" s="509">
        <f t="shared" si="875"/>
        <v>15000</v>
      </c>
      <c r="I397" s="509">
        <f t="shared" si="875"/>
        <v>132000</v>
      </c>
      <c r="J397" s="509">
        <f t="shared" si="875"/>
        <v>0</v>
      </c>
      <c r="K397" s="509">
        <f t="shared" si="875"/>
        <v>0</v>
      </c>
      <c r="L397" s="509">
        <f t="shared" si="875"/>
        <v>0</v>
      </c>
      <c r="M397" s="509">
        <f t="shared" si="875"/>
        <v>0</v>
      </c>
      <c r="N397" s="509">
        <f t="shared" si="875"/>
        <v>0</v>
      </c>
      <c r="O397" s="509">
        <f t="shared" si="875"/>
        <v>0</v>
      </c>
      <c r="P397" s="509">
        <f t="shared" si="875"/>
        <v>0</v>
      </c>
      <c r="Q397" s="509">
        <f t="shared" si="875"/>
        <v>0</v>
      </c>
      <c r="R397" s="509">
        <f t="shared" si="875"/>
        <v>0</v>
      </c>
      <c r="S397" s="509">
        <f t="shared" si="875"/>
        <v>0</v>
      </c>
      <c r="T397" s="509">
        <f t="shared" si="875"/>
        <v>0</v>
      </c>
      <c r="U397" s="509">
        <f t="shared" si="875"/>
        <v>0</v>
      </c>
      <c r="V397" s="561" t="e">
        <f t="shared" ref="V397" si="878">U397/S397*100</f>
        <v>#DIV/0!</v>
      </c>
    </row>
    <row r="398" spans="1:29" ht="30" x14ac:dyDescent="0.25">
      <c r="A398" s="616"/>
      <c r="B398" s="505" t="s">
        <v>139</v>
      </c>
      <c r="C398" s="528">
        <f t="shared" si="871"/>
        <v>15000</v>
      </c>
      <c r="D398" s="528">
        <f t="shared" si="872"/>
        <v>15000</v>
      </c>
      <c r="E398" s="528">
        <f t="shared" si="873"/>
        <v>132000</v>
      </c>
      <c r="F398" s="562">
        <f t="shared" si="874"/>
        <v>880.00000000000011</v>
      </c>
      <c r="G398" s="545">
        <v>15000</v>
      </c>
      <c r="H398" s="545">
        <v>15000</v>
      </c>
      <c r="I398" s="545">
        <v>132000</v>
      </c>
      <c r="J398" s="545">
        <v>0</v>
      </c>
      <c r="K398" s="545">
        <v>0</v>
      </c>
      <c r="L398" s="545">
        <v>0</v>
      </c>
      <c r="M398" s="545">
        <v>0</v>
      </c>
      <c r="N398" s="545">
        <v>0</v>
      </c>
      <c r="O398" s="545">
        <v>0</v>
      </c>
      <c r="P398" s="545">
        <v>0</v>
      </c>
      <c r="Q398" s="545">
        <v>0</v>
      </c>
      <c r="R398" s="545">
        <v>0</v>
      </c>
      <c r="S398" s="545">
        <v>0</v>
      </c>
      <c r="T398" s="545">
        <v>0</v>
      </c>
      <c r="U398" s="545">
        <v>0</v>
      </c>
      <c r="V398" s="574">
        <v>0</v>
      </c>
    </row>
    <row r="399" spans="1:29" ht="120" x14ac:dyDescent="0.25">
      <c r="A399" s="616">
        <v>100</v>
      </c>
      <c r="B399" s="434" t="s">
        <v>194</v>
      </c>
      <c r="C399" s="496">
        <f t="shared" si="871"/>
        <v>58000</v>
      </c>
      <c r="D399" s="496">
        <f t="shared" si="872"/>
        <v>56574.332999999999</v>
      </c>
      <c r="E399" s="496">
        <f t="shared" si="873"/>
        <v>53836.12</v>
      </c>
      <c r="F399" s="561">
        <f t="shared" si="874"/>
        <v>92.820896551724147</v>
      </c>
      <c r="G399" s="509">
        <f t="shared" ref="G399:V414" si="879">G400</f>
        <v>12000</v>
      </c>
      <c r="H399" s="509">
        <f t="shared" si="879"/>
        <v>11028</v>
      </c>
      <c r="I399" s="509">
        <f t="shared" si="879"/>
        <v>11028.56</v>
      </c>
      <c r="J399" s="509">
        <f t="shared" si="879"/>
        <v>12000</v>
      </c>
      <c r="K399" s="509">
        <f t="shared" si="879"/>
        <v>11815.333000000001</v>
      </c>
      <c r="L399" s="509">
        <f t="shared" si="879"/>
        <v>10639.22</v>
      </c>
      <c r="M399" s="509">
        <f t="shared" si="879"/>
        <v>12000</v>
      </c>
      <c r="N399" s="509">
        <f t="shared" si="879"/>
        <v>11731</v>
      </c>
      <c r="O399" s="509">
        <f t="shared" si="879"/>
        <v>11596.37</v>
      </c>
      <c r="P399" s="509">
        <f t="shared" si="879"/>
        <v>12000</v>
      </c>
      <c r="Q399" s="509">
        <f t="shared" si="879"/>
        <v>12000</v>
      </c>
      <c r="R399" s="509">
        <f t="shared" si="879"/>
        <v>10949.9</v>
      </c>
      <c r="S399" s="509">
        <f t="shared" si="879"/>
        <v>10000</v>
      </c>
      <c r="T399" s="509">
        <f t="shared" si="879"/>
        <v>10000</v>
      </c>
      <c r="U399" s="509">
        <f t="shared" si="879"/>
        <v>9622.07</v>
      </c>
      <c r="V399" s="561">
        <f t="shared" ref="V399:V404" si="880">U399/S399*100</f>
        <v>96.220699999999994</v>
      </c>
    </row>
    <row r="400" spans="1:29" x14ac:dyDescent="0.25">
      <c r="A400" s="616"/>
      <c r="B400" s="505" t="s">
        <v>22</v>
      </c>
      <c r="C400" s="528">
        <f t="shared" si="871"/>
        <v>58000</v>
      </c>
      <c r="D400" s="528">
        <f t="shared" si="872"/>
        <v>56574.332999999999</v>
      </c>
      <c r="E400" s="528">
        <f>I400+L400+O400+R400+U400</f>
        <v>53836.12</v>
      </c>
      <c r="F400" s="562">
        <f t="shared" si="874"/>
        <v>92.820896551724147</v>
      </c>
      <c r="G400" s="573">
        <v>12000</v>
      </c>
      <c r="H400" s="573">
        <v>11028</v>
      </c>
      <c r="I400" s="573">
        <v>11028.56</v>
      </c>
      <c r="J400" s="573">
        <v>12000</v>
      </c>
      <c r="K400" s="573">
        <v>11815.333000000001</v>
      </c>
      <c r="L400" s="573">
        <v>10639.22</v>
      </c>
      <c r="M400" s="573">
        <v>12000</v>
      </c>
      <c r="N400" s="573">
        <v>11731</v>
      </c>
      <c r="O400" s="573">
        <v>11596.37</v>
      </c>
      <c r="P400" s="573">
        <v>12000</v>
      </c>
      <c r="Q400" s="573">
        <v>12000</v>
      </c>
      <c r="R400" s="573">
        <v>10949.9</v>
      </c>
      <c r="S400" s="573">
        <v>10000</v>
      </c>
      <c r="T400" s="573">
        <v>10000</v>
      </c>
      <c r="U400" s="573">
        <v>9622.07</v>
      </c>
      <c r="V400" s="575">
        <f t="shared" si="880"/>
        <v>96.220699999999994</v>
      </c>
    </row>
    <row r="401" spans="1:22" ht="60" x14ac:dyDescent="0.25">
      <c r="A401" s="616">
        <v>101</v>
      </c>
      <c r="B401" s="434" t="s">
        <v>195</v>
      </c>
      <c r="C401" s="496">
        <f t="shared" si="871"/>
        <v>25000</v>
      </c>
      <c r="D401" s="496">
        <f t="shared" si="872"/>
        <v>21000</v>
      </c>
      <c r="E401" s="496">
        <f t="shared" si="873"/>
        <v>20995.079999999998</v>
      </c>
      <c r="F401" s="561">
        <f t="shared" si="874"/>
        <v>83.980319999999992</v>
      </c>
      <c r="G401" s="509">
        <f t="shared" si="879"/>
        <v>5000</v>
      </c>
      <c r="H401" s="509">
        <f t="shared" si="879"/>
        <v>5000</v>
      </c>
      <c r="I401" s="509">
        <f t="shared" si="879"/>
        <v>4998.8</v>
      </c>
      <c r="J401" s="509">
        <f t="shared" si="879"/>
        <v>5000</v>
      </c>
      <c r="K401" s="509">
        <f t="shared" si="879"/>
        <v>5000</v>
      </c>
      <c r="L401" s="509">
        <f t="shared" si="879"/>
        <v>4997.3</v>
      </c>
      <c r="M401" s="509">
        <f t="shared" si="879"/>
        <v>5000</v>
      </c>
      <c r="N401" s="509">
        <f t="shared" si="879"/>
        <v>5000</v>
      </c>
      <c r="O401" s="509">
        <f t="shared" si="879"/>
        <v>5000</v>
      </c>
      <c r="P401" s="509">
        <f t="shared" si="879"/>
        <v>5000</v>
      </c>
      <c r="Q401" s="509">
        <f t="shared" si="879"/>
        <v>5000</v>
      </c>
      <c r="R401" s="509">
        <f t="shared" si="879"/>
        <v>4999</v>
      </c>
      <c r="S401" s="509">
        <f t="shared" si="879"/>
        <v>5000</v>
      </c>
      <c r="T401" s="509">
        <f t="shared" si="879"/>
        <v>1000</v>
      </c>
      <c r="U401" s="509">
        <f t="shared" si="879"/>
        <v>999.98</v>
      </c>
      <c r="V401" s="561">
        <f t="shared" si="880"/>
        <v>19.999600000000001</v>
      </c>
    </row>
    <row r="402" spans="1:22" x14ac:dyDescent="0.25">
      <c r="A402" s="616"/>
      <c r="B402" s="505" t="s">
        <v>22</v>
      </c>
      <c r="C402" s="528">
        <f t="shared" si="871"/>
        <v>25000</v>
      </c>
      <c r="D402" s="528">
        <f t="shared" si="872"/>
        <v>21000</v>
      </c>
      <c r="E402" s="528">
        <f t="shared" si="873"/>
        <v>20995.079999999998</v>
      </c>
      <c r="F402" s="562">
        <f t="shared" si="874"/>
        <v>83.980319999999992</v>
      </c>
      <c r="G402" s="573">
        <v>5000</v>
      </c>
      <c r="H402" s="573">
        <v>5000</v>
      </c>
      <c r="I402" s="573">
        <v>4998.8</v>
      </c>
      <c r="J402" s="573">
        <v>5000</v>
      </c>
      <c r="K402" s="573">
        <v>5000</v>
      </c>
      <c r="L402" s="573">
        <v>4997.3</v>
      </c>
      <c r="M402" s="573">
        <v>5000</v>
      </c>
      <c r="N402" s="573">
        <v>5000</v>
      </c>
      <c r="O402" s="573">
        <v>5000</v>
      </c>
      <c r="P402" s="573">
        <v>5000</v>
      </c>
      <c r="Q402" s="573">
        <v>5000</v>
      </c>
      <c r="R402" s="573">
        <v>4999</v>
      </c>
      <c r="S402" s="573">
        <v>5000</v>
      </c>
      <c r="T402" s="573">
        <v>1000</v>
      </c>
      <c r="U402" s="573">
        <v>999.98</v>
      </c>
      <c r="V402" s="562">
        <f t="shared" si="880"/>
        <v>19.999600000000001</v>
      </c>
    </row>
    <row r="403" spans="1:22" ht="121.5" customHeight="1" x14ac:dyDescent="0.25">
      <c r="A403" s="616">
        <v>102</v>
      </c>
      <c r="B403" s="434" t="s">
        <v>693</v>
      </c>
      <c r="C403" s="496">
        <f t="shared" si="871"/>
        <v>15000</v>
      </c>
      <c r="D403" s="496">
        <f t="shared" si="872"/>
        <v>15015</v>
      </c>
      <c r="E403" s="496">
        <f t="shared" si="873"/>
        <v>14982.43</v>
      </c>
      <c r="F403" s="561">
        <f t="shared" si="874"/>
        <v>99.882866666666672</v>
      </c>
      <c r="G403" s="509">
        <f t="shared" si="879"/>
        <v>3000</v>
      </c>
      <c r="H403" s="509">
        <f t="shared" si="879"/>
        <v>3000</v>
      </c>
      <c r="I403" s="509">
        <f t="shared" si="879"/>
        <v>2999.5</v>
      </c>
      <c r="J403" s="509">
        <f t="shared" si="879"/>
        <v>3000</v>
      </c>
      <c r="K403" s="509">
        <f t="shared" si="879"/>
        <v>3000</v>
      </c>
      <c r="L403" s="509">
        <f t="shared" si="879"/>
        <v>2998.8</v>
      </c>
      <c r="M403" s="509">
        <f t="shared" si="879"/>
        <v>3000</v>
      </c>
      <c r="N403" s="509">
        <f t="shared" si="879"/>
        <v>3000</v>
      </c>
      <c r="O403" s="509">
        <f t="shared" si="879"/>
        <v>2983</v>
      </c>
      <c r="P403" s="509">
        <f t="shared" si="879"/>
        <v>3000</v>
      </c>
      <c r="Q403" s="509">
        <f t="shared" si="879"/>
        <v>3015</v>
      </c>
      <c r="R403" s="509">
        <f t="shared" si="879"/>
        <v>3009.76</v>
      </c>
      <c r="S403" s="509">
        <f t="shared" si="879"/>
        <v>3000</v>
      </c>
      <c r="T403" s="509">
        <f t="shared" si="879"/>
        <v>3000</v>
      </c>
      <c r="U403" s="509">
        <f t="shared" si="879"/>
        <v>2991.37</v>
      </c>
      <c r="V403" s="561">
        <f t="shared" si="880"/>
        <v>99.712333333333319</v>
      </c>
    </row>
    <row r="404" spans="1:22" x14ac:dyDescent="0.25">
      <c r="A404" s="616"/>
      <c r="B404" s="505" t="s">
        <v>22</v>
      </c>
      <c r="C404" s="528">
        <f t="shared" si="871"/>
        <v>15000</v>
      </c>
      <c r="D404" s="528">
        <f t="shared" si="872"/>
        <v>15015</v>
      </c>
      <c r="E404" s="528">
        <f>I404+L404+O404+R404+U404</f>
        <v>14982.43</v>
      </c>
      <c r="F404" s="562">
        <f t="shared" si="874"/>
        <v>99.882866666666672</v>
      </c>
      <c r="G404" s="573">
        <v>3000</v>
      </c>
      <c r="H404" s="573">
        <v>3000</v>
      </c>
      <c r="I404" s="573">
        <v>2999.5</v>
      </c>
      <c r="J404" s="573">
        <v>3000</v>
      </c>
      <c r="K404" s="573">
        <v>3000</v>
      </c>
      <c r="L404" s="573">
        <v>2998.8</v>
      </c>
      <c r="M404" s="573">
        <v>3000</v>
      </c>
      <c r="N404" s="573">
        <v>3000</v>
      </c>
      <c r="O404" s="573">
        <v>2983</v>
      </c>
      <c r="P404" s="573">
        <v>3000</v>
      </c>
      <c r="Q404" s="573">
        <v>3015</v>
      </c>
      <c r="R404" s="573">
        <v>3009.76</v>
      </c>
      <c r="S404" s="573">
        <v>3000</v>
      </c>
      <c r="T404" s="573">
        <v>3000</v>
      </c>
      <c r="U404" s="573">
        <v>2991.37</v>
      </c>
      <c r="V404" s="562">
        <f t="shared" si="880"/>
        <v>99.712333333333319</v>
      </c>
    </row>
    <row r="405" spans="1:22" ht="75" x14ac:dyDescent="0.25">
      <c r="A405" s="616">
        <v>103</v>
      </c>
      <c r="B405" s="434" t="s">
        <v>646</v>
      </c>
      <c r="C405" s="496">
        <v>0</v>
      </c>
      <c r="D405" s="496">
        <v>0</v>
      </c>
      <c r="E405" s="496">
        <v>0</v>
      </c>
      <c r="F405" s="561">
        <v>0</v>
      </c>
      <c r="G405" s="496">
        <v>0</v>
      </c>
      <c r="H405" s="496">
        <v>0</v>
      </c>
      <c r="I405" s="496">
        <v>0</v>
      </c>
      <c r="J405" s="496">
        <v>0</v>
      </c>
      <c r="K405" s="496">
        <v>0</v>
      </c>
      <c r="L405" s="496">
        <v>0</v>
      </c>
      <c r="M405" s="496">
        <v>0</v>
      </c>
      <c r="N405" s="496">
        <v>0</v>
      </c>
      <c r="O405" s="496">
        <v>0</v>
      </c>
      <c r="P405" s="496">
        <v>0</v>
      </c>
      <c r="Q405" s="496">
        <v>0</v>
      </c>
      <c r="R405" s="496">
        <v>0</v>
      </c>
      <c r="S405" s="496">
        <v>0</v>
      </c>
      <c r="T405" s="496">
        <v>0</v>
      </c>
      <c r="U405" s="496">
        <v>0</v>
      </c>
      <c r="V405" s="561">
        <v>0</v>
      </c>
    </row>
    <row r="406" spans="1:22" ht="135" x14ac:dyDescent="0.25">
      <c r="A406" s="616">
        <v>104</v>
      </c>
      <c r="B406" s="434" t="s">
        <v>187</v>
      </c>
      <c r="C406" s="496">
        <f t="shared" ref="C406:C411" si="881">G406+J406+M406+P406+S406</f>
        <v>143630</v>
      </c>
      <c r="D406" s="496">
        <f t="shared" ref="D406:D411" si="882">H406+K406+N406+Q406+T406</f>
        <v>143630</v>
      </c>
      <c r="E406" s="496">
        <f t="shared" ref="E406:E411" si="883">I406+L406+O406+R406+U406</f>
        <v>136550</v>
      </c>
      <c r="F406" s="561">
        <f t="shared" ref="F406:F411" si="884">E406/C406*100</f>
        <v>95.07066768780895</v>
      </c>
      <c r="G406" s="509">
        <f t="shared" si="879"/>
        <v>28480</v>
      </c>
      <c r="H406" s="509">
        <f t="shared" si="879"/>
        <v>28480</v>
      </c>
      <c r="I406" s="509">
        <f t="shared" si="879"/>
        <v>28480</v>
      </c>
      <c r="J406" s="509">
        <f t="shared" si="879"/>
        <v>25000</v>
      </c>
      <c r="K406" s="509">
        <f t="shared" si="879"/>
        <v>25000</v>
      </c>
      <c r="L406" s="509">
        <f t="shared" si="879"/>
        <v>18480</v>
      </c>
      <c r="M406" s="509">
        <f t="shared" si="879"/>
        <v>30950</v>
      </c>
      <c r="N406" s="509">
        <f t="shared" si="879"/>
        <v>30950</v>
      </c>
      <c r="O406" s="509">
        <f t="shared" si="879"/>
        <v>30950</v>
      </c>
      <c r="P406" s="509">
        <f t="shared" si="879"/>
        <v>19200</v>
      </c>
      <c r="Q406" s="509">
        <f t="shared" si="879"/>
        <v>19200</v>
      </c>
      <c r="R406" s="509">
        <f t="shared" si="879"/>
        <v>19200</v>
      </c>
      <c r="S406" s="509">
        <f t="shared" si="879"/>
        <v>40000</v>
      </c>
      <c r="T406" s="509">
        <f t="shared" si="879"/>
        <v>40000</v>
      </c>
      <c r="U406" s="509">
        <f t="shared" si="879"/>
        <v>39440</v>
      </c>
      <c r="V406" s="561">
        <f t="shared" ref="V406:V407" si="885">U406/S406*100</f>
        <v>98.6</v>
      </c>
    </row>
    <row r="407" spans="1:22" x14ac:dyDescent="0.25">
      <c r="A407" s="616"/>
      <c r="B407" s="505" t="s">
        <v>22</v>
      </c>
      <c r="C407" s="528">
        <f t="shared" si="881"/>
        <v>143630</v>
      </c>
      <c r="D407" s="528">
        <f t="shared" si="882"/>
        <v>143630</v>
      </c>
      <c r="E407" s="528">
        <f t="shared" si="883"/>
        <v>136550</v>
      </c>
      <c r="F407" s="562">
        <f t="shared" si="884"/>
        <v>95.07066768780895</v>
      </c>
      <c r="G407" s="573">
        <v>28480</v>
      </c>
      <c r="H407" s="573">
        <v>28480</v>
      </c>
      <c r="I407" s="573">
        <v>28480</v>
      </c>
      <c r="J407" s="573">
        <v>25000</v>
      </c>
      <c r="K407" s="573">
        <v>25000</v>
      </c>
      <c r="L407" s="573">
        <v>18480</v>
      </c>
      <c r="M407" s="573">
        <v>30950</v>
      </c>
      <c r="N407" s="573">
        <v>30950</v>
      </c>
      <c r="O407" s="573">
        <v>30950</v>
      </c>
      <c r="P407" s="573">
        <v>19200</v>
      </c>
      <c r="Q407" s="573">
        <v>19200</v>
      </c>
      <c r="R407" s="573">
        <v>19200</v>
      </c>
      <c r="S407" s="573">
        <v>40000</v>
      </c>
      <c r="T407" s="573">
        <v>40000</v>
      </c>
      <c r="U407" s="573">
        <v>39440</v>
      </c>
      <c r="V407" s="562">
        <f t="shared" si="885"/>
        <v>98.6</v>
      </c>
    </row>
    <row r="408" spans="1:22" ht="150" x14ac:dyDescent="0.25">
      <c r="A408" s="616">
        <v>105</v>
      </c>
      <c r="B408" s="434" t="s">
        <v>188</v>
      </c>
      <c r="C408" s="496">
        <f t="shared" si="881"/>
        <v>25550</v>
      </c>
      <c r="D408" s="496">
        <f t="shared" si="882"/>
        <v>24700</v>
      </c>
      <c r="E408" s="496">
        <f t="shared" si="883"/>
        <v>22700</v>
      </c>
      <c r="F408" s="561">
        <f t="shared" si="884"/>
        <v>88.845401174168288</v>
      </c>
      <c r="G408" s="509">
        <f t="shared" si="879"/>
        <v>4500</v>
      </c>
      <c r="H408" s="509">
        <f t="shared" si="879"/>
        <v>4500</v>
      </c>
      <c r="I408" s="509">
        <f t="shared" si="879"/>
        <v>4500</v>
      </c>
      <c r="J408" s="509">
        <f t="shared" si="879"/>
        <v>10000</v>
      </c>
      <c r="K408" s="509">
        <f t="shared" si="879"/>
        <v>10000</v>
      </c>
      <c r="L408" s="509">
        <f t="shared" si="879"/>
        <v>8000</v>
      </c>
      <c r="M408" s="509">
        <f t="shared" si="879"/>
        <v>11050</v>
      </c>
      <c r="N408" s="509">
        <f t="shared" si="879"/>
        <v>10200</v>
      </c>
      <c r="O408" s="509">
        <f t="shared" si="879"/>
        <v>10200</v>
      </c>
      <c r="P408" s="509">
        <f t="shared" si="879"/>
        <v>0</v>
      </c>
      <c r="Q408" s="509">
        <f t="shared" si="879"/>
        <v>0</v>
      </c>
      <c r="R408" s="509">
        <f t="shared" si="879"/>
        <v>0</v>
      </c>
      <c r="S408" s="509">
        <f t="shared" si="879"/>
        <v>0</v>
      </c>
      <c r="T408" s="509">
        <f t="shared" si="879"/>
        <v>0</v>
      </c>
      <c r="U408" s="509">
        <f t="shared" si="879"/>
        <v>0</v>
      </c>
      <c r="V408" s="589">
        <f t="shared" si="879"/>
        <v>0</v>
      </c>
    </row>
    <row r="409" spans="1:22" x14ac:dyDescent="0.25">
      <c r="A409" s="616"/>
      <c r="B409" s="505" t="s">
        <v>22</v>
      </c>
      <c r="C409" s="528">
        <f t="shared" si="881"/>
        <v>25550</v>
      </c>
      <c r="D409" s="528">
        <f t="shared" si="882"/>
        <v>24700</v>
      </c>
      <c r="E409" s="528">
        <f t="shared" si="883"/>
        <v>22700</v>
      </c>
      <c r="F409" s="562">
        <f t="shared" si="884"/>
        <v>88.845401174168288</v>
      </c>
      <c r="G409" s="573">
        <v>4500</v>
      </c>
      <c r="H409" s="573">
        <v>4500</v>
      </c>
      <c r="I409" s="573">
        <v>4500</v>
      </c>
      <c r="J409" s="573">
        <v>10000</v>
      </c>
      <c r="K409" s="573">
        <v>10000</v>
      </c>
      <c r="L409" s="573">
        <v>8000</v>
      </c>
      <c r="M409" s="573">
        <v>11050</v>
      </c>
      <c r="N409" s="573">
        <v>10200</v>
      </c>
      <c r="O409" s="573">
        <v>10200</v>
      </c>
      <c r="P409" s="573">
        <v>0</v>
      </c>
      <c r="Q409" s="573">
        <v>0</v>
      </c>
      <c r="R409" s="573">
        <v>0</v>
      </c>
      <c r="S409" s="573">
        <v>0</v>
      </c>
      <c r="T409" s="573">
        <v>0</v>
      </c>
      <c r="U409" s="573">
        <v>0</v>
      </c>
      <c r="V409" s="562">
        <v>0</v>
      </c>
    </row>
    <row r="410" spans="1:22" ht="90" x14ac:dyDescent="0.25">
      <c r="A410" s="616">
        <v>106</v>
      </c>
      <c r="B410" s="434" t="s">
        <v>198</v>
      </c>
      <c r="C410" s="496">
        <f t="shared" si="881"/>
        <v>35900</v>
      </c>
      <c r="D410" s="496">
        <f t="shared" si="882"/>
        <v>27900</v>
      </c>
      <c r="E410" s="496">
        <f t="shared" si="883"/>
        <v>27900</v>
      </c>
      <c r="F410" s="561">
        <f t="shared" si="884"/>
        <v>77.715877437325915</v>
      </c>
      <c r="G410" s="509">
        <f t="shared" si="879"/>
        <v>19900</v>
      </c>
      <c r="H410" s="509">
        <f t="shared" si="879"/>
        <v>19900</v>
      </c>
      <c r="I410" s="509">
        <f t="shared" si="879"/>
        <v>19900</v>
      </c>
      <c r="J410" s="509">
        <f t="shared" si="879"/>
        <v>8000</v>
      </c>
      <c r="K410" s="509">
        <f t="shared" si="879"/>
        <v>8000</v>
      </c>
      <c r="L410" s="509">
        <f t="shared" si="879"/>
        <v>8000</v>
      </c>
      <c r="M410" s="509">
        <f t="shared" si="879"/>
        <v>8000</v>
      </c>
      <c r="N410" s="509">
        <f t="shared" si="879"/>
        <v>0</v>
      </c>
      <c r="O410" s="509">
        <f t="shared" si="879"/>
        <v>0</v>
      </c>
      <c r="P410" s="509">
        <f t="shared" si="879"/>
        <v>0</v>
      </c>
      <c r="Q410" s="509">
        <f t="shared" si="879"/>
        <v>0</v>
      </c>
      <c r="R410" s="509">
        <f t="shared" si="879"/>
        <v>0</v>
      </c>
      <c r="S410" s="509">
        <f t="shared" si="879"/>
        <v>0</v>
      </c>
      <c r="T410" s="509">
        <f t="shared" si="879"/>
        <v>0</v>
      </c>
      <c r="U410" s="509">
        <f t="shared" si="879"/>
        <v>0</v>
      </c>
      <c r="V410" s="589">
        <f t="shared" si="879"/>
        <v>0</v>
      </c>
    </row>
    <row r="411" spans="1:22" x14ac:dyDescent="0.25">
      <c r="A411" s="616"/>
      <c r="B411" s="505" t="s">
        <v>22</v>
      </c>
      <c r="C411" s="528">
        <f t="shared" si="881"/>
        <v>35900</v>
      </c>
      <c r="D411" s="528">
        <f t="shared" si="882"/>
        <v>27900</v>
      </c>
      <c r="E411" s="528">
        <f t="shared" si="883"/>
        <v>27900</v>
      </c>
      <c r="F411" s="562">
        <f t="shared" si="884"/>
        <v>77.715877437325915</v>
      </c>
      <c r="G411" s="573">
        <v>19900</v>
      </c>
      <c r="H411" s="573">
        <v>19900</v>
      </c>
      <c r="I411" s="573">
        <v>19900</v>
      </c>
      <c r="J411" s="573">
        <v>8000</v>
      </c>
      <c r="K411" s="573">
        <v>8000</v>
      </c>
      <c r="L411" s="573">
        <v>8000</v>
      </c>
      <c r="M411" s="573">
        <v>8000</v>
      </c>
      <c r="N411" s="573">
        <v>0</v>
      </c>
      <c r="O411" s="573">
        <v>0</v>
      </c>
      <c r="P411" s="573">
        <v>0</v>
      </c>
      <c r="Q411" s="573">
        <v>0</v>
      </c>
      <c r="R411" s="573">
        <v>0</v>
      </c>
      <c r="S411" s="573">
        <v>0</v>
      </c>
      <c r="T411" s="573">
        <v>0</v>
      </c>
      <c r="U411" s="573">
        <v>0</v>
      </c>
      <c r="V411" s="562">
        <v>0</v>
      </c>
    </row>
    <row r="412" spans="1:22" ht="90" x14ac:dyDescent="0.25">
      <c r="A412" s="616">
        <v>107</v>
      </c>
      <c r="B412" s="434" t="s">
        <v>199</v>
      </c>
      <c r="C412" s="496">
        <f t="shared" ref="C412:C423" si="886">G412+J412+M412+P412+S412</f>
        <v>44805</v>
      </c>
      <c r="D412" s="496">
        <f t="shared" ref="D412:D423" si="887">H412+K412+N412+Q412+T412</f>
        <v>43083</v>
      </c>
      <c r="E412" s="496">
        <f t="shared" ref="E412:F423" si="888">I412+L412+O412+R412+U412</f>
        <v>43038.83</v>
      </c>
      <c r="F412" s="561">
        <f t="shared" ref="F412:F423" si="889">E412/C412*100</f>
        <v>96.058096194621143</v>
      </c>
      <c r="G412" s="509">
        <f t="shared" si="879"/>
        <v>10000</v>
      </c>
      <c r="H412" s="509">
        <f t="shared" si="879"/>
        <v>10000</v>
      </c>
      <c r="I412" s="509">
        <f t="shared" si="879"/>
        <v>9989.73</v>
      </c>
      <c r="J412" s="509">
        <f t="shared" si="879"/>
        <v>10000</v>
      </c>
      <c r="K412" s="509">
        <f t="shared" si="879"/>
        <v>10000</v>
      </c>
      <c r="L412" s="509">
        <f t="shared" si="879"/>
        <v>9999.84</v>
      </c>
      <c r="M412" s="509">
        <f t="shared" si="879"/>
        <v>10000</v>
      </c>
      <c r="N412" s="509">
        <f t="shared" si="879"/>
        <v>10000</v>
      </c>
      <c r="O412" s="509">
        <f t="shared" si="879"/>
        <v>9966.7999999999993</v>
      </c>
      <c r="P412" s="509">
        <f t="shared" si="879"/>
        <v>10000</v>
      </c>
      <c r="Q412" s="509">
        <f t="shared" si="879"/>
        <v>9970</v>
      </c>
      <c r="R412" s="509">
        <f t="shared" si="879"/>
        <v>9969.4599999999991</v>
      </c>
      <c r="S412" s="509">
        <f t="shared" si="879"/>
        <v>4805</v>
      </c>
      <c r="T412" s="509">
        <f t="shared" si="879"/>
        <v>3113</v>
      </c>
      <c r="U412" s="509">
        <f t="shared" si="879"/>
        <v>3113</v>
      </c>
      <c r="V412" s="561">
        <f t="shared" ref="V412" si="890">U412/S412*100</f>
        <v>64.78668054110301</v>
      </c>
    </row>
    <row r="413" spans="1:22" x14ac:dyDescent="0.25">
      <c r="A413" s="616"/>
      <c r="B413" s="505" t="s">
        <v>22</v>
      </c>
      <c r="C413" s="528">
        <f t="shared" si="886"/>
        <v>44805</v>
      </c>
      <c r="D413" s="528">
        <f t="shared" si="887"/>
        <v>43083</v>
      </c>
      <c r="E413" s="528">
        <f t="shared" si="888"/>
        <v>43038.83</v>
      </c>
      <c r="F413" s="562">
        <f t="shared" si="889"/>
        <v>96.058096194621143</v>
      </c>
      <c r="G413" s="573">
        <v>10000</v>
      </c>
      <c r="H413" s="573">
        <v>10000</v>
      </c>
      <c r="I413" s="573">
        <v>9989.73</v>
      </c>
      <c r="J413" s="573">
        <v>10000</v>
      </c>
      <c r="K413" s="573">
        <v>10000</v>
      </c>
      <c r="L413" s="573">
        <v>9999.84</v>
      </c>
      <c r="M413" s="573">
        <v>10000</v>
      </c>
      <c r="N413" s="573">
        <v>10000</v>
      </c>
      <c r="O413" s="573">
        <v>9966.7999999999993</v>
      </c>
      <c r="P413" s="573">
        <v>10000</v>
      </c>
      <c r="Q413" s="573">
        <v>9970</v>
      </c>
      <c r="R413" s="573">
        <v>9969.4599999999991</v>
      </c>
      <c r="S413" s="573">
        <v>4805</v>
      </c>
      <c r="T413" s="573">
        <v>3113</v>
      </c>
      <c r="U413" s="573">
        <v>3113</v>
      </c>
      <c r="V413" s="562">
        <f>U413/S413*100</f>
        <v>64.78668054110301</v>
      </c>
    </row>
    <row r="414" spans="1:22" ht="60" x14ac:dyDescent="0.25">
      <c r="A414" s="616">
        <v>108</v>
      </c>
      <c r="B414" s="434" t="s">
        <v>391</v>
      </c>
      <c r="C414" s="496">
        <f t="shared" si="886"/>
        <v>0</v>
      </c>
      <c r="D414" s="496">
        <f t="shared" si="887"/>
        <v>0</v>
      </c>
      <c r="E414" s="496">
        <f t="shared" si="888"/>
        <v>0</v>
      </c>
      <c r="F414" s="561">
        <f t="shared" si="888"/>
        <v>0</v>
      </c>
      <c r="G414" s="509">
        <f t="shared" si="879"/>
        <v>0</v>
      </c>
      <c r="H414" s="509">
        <f t="shared" si="879"/>
        <v>0</v>
      </c>
      <c r="I414" s="509">
        <f t="shared" si="879"/>
        <v>0</v>
      </c>
      <c r="J414" s="509">
        <f t="shared" si="879"/>
        <v>0</v>
      </c>
      <c r="K414" s="509">
        <f t="shared" si="879"/>
        <v>0</v>
      </c>
      <c r="L414" s="509">
        <f t="shared" si="879"/>
        <v>0</v>
      </c>
      <c r="M414" s="509">
        <f t="shared" si="879"/>
        <v>0</v>
      </c>
      <c r="N414" s="509">
        <f t="shared" si="879"/>
        <v>0</v>
      </c>
      <c r="O414" s="509">
        <f t="shared" si="879"/>
        <v>0</v>
      </c>
      <c r="P414" s="509">
        <f t="shared" si="879"/>
        <v>0</v>
      </c>
      <c r="Q414" s="509">
        <f t="shared" si="879"/>
        <v>0</v>
      </c>
      <c r="R414" s="509">
        <f t="shared" si="879"/>
        <v>0</v>
      </c>
      <c r="S414" s="509">
        <f t="shared" si="879"/>
        <v>0</v>
      </c>
      <c r="T414" s="509">
        <f t="shared" si="879"/>
        <v>0</v>
      </c>
      <c r="U414" s="509">
        <f t="shared" si="879"/>
        <v>0</v>
      </c>
      <c r="V414" s="589">
        <f t="shared" si="879"/>
        <v>0</v>
      </c>
    </row>
    <row r="415" spans="1:22" x14ac:dyDescent="0.25">
      <c r="A415" s="616"/>
      <c r="B415" s="505" t="s">
        <v>22</v>
      </c>
      <c r="C415" s="528">
        <v>0</v>
      </c>
      <c r="D415" s="528">
        <v>0</v>
      </c>
      <c r="E415" s="528">
        <v>0</v>
      </c>
      <c r="F415" s="562">
        <v>0</v>
      </c>
      <c r="G415" s="573">
        <v>0</v>
      </c>
      <c r="H415" s="573">
        <v>0</v>
      </c>
      <c r="I415" s="573">
        <v>0</v>
      </c>
      <c r="J415" s="573">
        <v>0</v>
      </c>
      <c r="K415" s="573">
        <v>0</v>
      </c>
      <c r="L415" s="573">
        <v>0</v>
      </c>
      <c r="M415" s="573">
        <v>0</v>
      </c>
      <c r="N415" s="573">
        <v>0</v>
      </c>
      <c r="O415" s="573">
        <v>0</v>
      </c>
      <c r="P415" s="573">
        <v>0</v>
      </c>
      <c r="Q415" s="573">
        <v>0</v>
      </c>
      <c r="R415" s="573">
        <v>0</v>
      </c>
      <c r="S415" s="573">
        <v>0</v>
      </c>
      <c r="T415" s="573">
        <v>0</v>
      </c>
      <c r="U415" s="573">
        <v>0</v>
      </c>
      <c r="V415" s="562">
        <v>0</v>
      </c>
    </row>
    <row r="416" spans="1:22" ht="165" x14ac:dyDescent="0.25">
      <c r="A416" s="616">
        <v>109</v>
      </c>
      <c r="B416" s="434" t="s">
        <v>200</v>
      </c>
      <c r="C416" s="496">
        <f t="shared" si="886"/>
        <v>55000</v>
      </c>
      <c r="D416" s="496">
        <f t="shared" si="887"/>
        <v>42879.63</v>
      </c>
      <c r="E416" s="496">
        <f t="shared" si="888"/>
        <v>42746.6</v>
      </c>
      <c r="F416" s="561">
        <f t="shared" si="889"/>
        <v>77.721090909090904</v>
      </c>
      <c r="G416" s="509">
        <f t="shared" ref="G416:V416" si="891">G417</f>
        <v>30000</v>
      </c>
      <c r="H416" s="509">
        <f t="shared" si="891"/>
        <v>20000</v>
      </c>
      <c r="I416" s="509">
        <f t="shared" si="891"/>
        <v>19909.11</v>
      </c>
      <c r="J416" s="509">
        <f t="shared" si="891"/>
        <v>10000</v>
      </c>
      <c r="K416" s="509">
        <f t="shared" si="891"/>
        <v>10000</v>
      </c>
      <c r="L416" s="509">
        <f t="shared" si="891"/>
        <v>9957.86</v>
      </c>
      <c r="M416" s="509">
        <f t="shared" si="891"/>
        <v>10000</v>
      </c>
      <c r="N416" s="509">
        <f t="shared" si="891"/>
        <v>9123.09</v>
      </c>
      <c r="O416" s="509">
        <f t="shared" si="891"/>
        <v>9123.09</v>
      </c>
      <c r="P416" s="509">
        <f t="shared" si="891"/>
        <v>5000</v>
      </c>
      <c r="Q416" s="509">
        <f t="shared" si="891"/>
        <v>3756.54</v>
      </c>
      <c r="R416" s="509">
        <f t="shared" si="891"/>
        <v>3756.54</v>
      </c>
      <c r="S416" s="509">
        <f t="shared" si="891"/>
        <v>0</v>
      </c>
      <c r="T416" s="509">
        <f t="shared" si="891"/>
        <v>0</v>
      </c>
      <c r="U416" s="509">
        <f t="shared" si="891"/>
        <v>0</v>
      </c>
      <c r="V416" s="589">
        <f t="shared" si="891"/>
        <v>0</v>
      </c>
    </row>
    <row r="417" spans="1:22" x14ac:dyDescent="0.25">
      <c r="A417" s="616"/>
      <c r="B417" s="505" t="s">
        <v>22</v>
      </c>
      <c r="C417" s="528">
        <f t="shared" si="886"/>
        <v>55000</v>
      </c>
      <c r="D417" s="528">
        <f t="shared" si="887"/>
        <v>42879.63</v>
      </c>
      <c r="E417" s="528">
        <f t="shared" si="888"/>
        <v>42746.6</v>
      </c>
      <c r="F417" s="562">
        <f t="shared" si="889"/>
        <v>77.721090909090904</v>
      </c>
      <c r="G417" s="573">
        <v>30000</v>
      </c>
      <c r="H417" s="573">
        <v>20000</v>
      </c>
      <c r="I417" s="573">
        <v>19909.11</v>
      </c>
      <c r="J417" s="573">
        <v>10000</v>
      </c>
      <c r="K417" s="573">
        <v>10000</v>
      </c>
      <c r="L417" s="573">
        <v>9957.86</v>
      </c>
      <c r="M417" s="573">
        <v>10000</v>
      </c>
      <c r="N417" s="573">
        <v>9123.09</v>
      </c>
      <c r="O417" s="573">
        <v>9123.09</v>
      </c>
      <c r="P417" s="573">
        <v>5000</v>
      </c>
      <c r="Q417" s="573">
        <v>3756.54</v>
      </c>
      <c r="R417" s="573">
        <v>3756.54</v>
      </c>
      <c r="S417" s="573">
        <v>0</v>
      </c>
      <c r="T417" s="573">
        <v>0</v>
      </c>
      <c r="U417" s="573">
        <v>0</v>
      </c>
      <c r="V417" s="562">
        <v>0</v>
      </c>
    </row>
    <row r="418" spans="1:22" ht="96" customHeight="1" x14ac:dyDescent="0.25">
      <c r="A418" s="616">
        <v>110</v>
      </c>
      <c r="B418" s="434" t="s">
        <v>191</v>
      </c>
      <c r="C418" s="496">
        <f t="shared" si="886"/>
        <v>7980</v>
      </c>
      <c r="D418" s="496">
        <f t="shared" si="887"/>
        <v>7980</v>
      </c>
      <c r="E418" s="496">
        <f t="shared" si="888"/>
        <v>7735.15</v>
      </c>
      <c r="F418" s="561">
        <f t="shared" si="889"/>
        <v>96.931704260651628</v>
      </c>
      <c r="G418" s="509">
        <f t="shared" ref="G418:V434" si="892">G419</f>
        <v>5000</v>
      </c>
      <c r="H418" s="509">
        <f t="shared" si="892"/>
        <v>5000</v>
      </c>
      <c r="I418" s="509">
        <f t="shared" si="892"/>
        <v>4755.7</v>
      </c>
      <c r="J418" s="509">
        <f t="shared" si="892"/>
        <v>2000</v>
      </c>
      <c r="K418" s="509">
        <f t="shared" si="892"/>
        <v>2000</v>
      </c>
      <c r="L418" s="509">
        <f t="shared" si="892"/>
        <v>1999.45</v>
      </c>
      <c r="M418" s="509">
        <f t="shared" si="892"/>
        <v>0</v>
      </c>
      <c r="N418" s="509">
        <f t="shared" si="892"/>
        <v>0</v>
      </c>
      <c r="O418" s="509">
        <f t="shared" si="892"/>
        <v>0</v>
      </c>
      <c r="P418" s="509">
        <f t="shared" si="892"/>
        <v>0</v>
      </c>
      <c r="Q418" s="509">
        <f t="shared" si="892"/>
        <v>0</v>
      </c>
      <c r="R418" s="509">
        <f t="shared" si="892"/>
        <v>0</v>
      </c>
      <c r="S418" s="509">
        <f t="shared" si="892"/>
        <v>980</v>
      </c>
      <c r="T418" s="509">
        <f t="shared" si="892"/>
        <v>980</v>
      </c>
      <c r="U418" s="509">
        <f t="shared" si="892"/>
        <v>980</v>
      </c>
      <c r="V418" s="561">
        <f t="shared" ref="V418" si="893">U418/S418*100</f>
        <v>100</v>
      </c>
    </row>
    <row r="419" spans="1:22" x14ac:dyDescent="0.25">
      <c r="A419" s="616"/>
      <c r="B419" s="505" t="s">
        <v>22</v>
      </c>
      <c r="C419" s="528">
        <f t="shared" si="886"/>
        <v>7980</v>
      </c>
      <c r="D419" s="528">
        <f t="shared" si="887"/>
        <v>7980</v>
      </c>
      <c r="E419" s="528">
        <f t="shared" si="888"/>
        <v>7735.15</v>
      </c>
      <c r="F419" s="562">
        <f t="shared" si="889"/>
        <v>96.931704260651628</v>
      </c>
      <c r="G419" s="573">
        <v>5000</v>
      </c>
      <c r="H419" s="573">
        <v>5000</v>
      </c>
      <c r="I419" s="573">
        <v>4755.7</v>
      </c>
      <c r="J419" s="573">
        <v>2000</v>
      </c>
      <c r="K419" s="573">
        <v>2000</v>
      </c>
      <c r="L419" s="573">
        <v>1999.45</v>
      </c>
      <c r="M419" s="573">
        <v>0</v>
      </c>
      <c r="N419" s="573">
        <v>0</v>
      </c>
      <c r="O419" s="573">
        <v>0</v>
      </c>
      <c r="P419" s="573">
        <v>0</v>
      </c>
      <c r="Q419" s="573">
        <v>0</v>
      </c>
      <c r="R419" s="573">
        <v>0</v>
      </c>
      <c r="S419" s="573">
        <v>980</v>
      </c>
      <c r="T419" s="573">
        <v>980</v>
      </c>
      <c r="U419" s="573">
        <v>980</v>
      </c>
      <c r="V419" s="562">
        <f>U419/S419*100</f>
        <v>100</v>
      </c>
    </row>
    <row r="420" spans="1:22" ht="165" x14ac:dyDescent="0.25">
      <c r="A420" s="616">
        <v>111</v>
      </c>
      <c r="B420" s="434" t="s">
        <v>192</v>
      </c>
      <c r="C420" s="496">
        <f t="shared" si="886"/>
        <v>50000</v>
      </c>
      <c r="D420" s="496">
        <f t="shared" si="887"/>
        <v>55917</v>
      </c>
      <c r="E420" s="496">
        <f t="shared" si="888"/>
        <v>55875.219999999994</v>
      </c>
      <c r="F420" s="561">
        <f t="shared" si="889"/>
        <v>111.75043999999998</v>
      </c>
      <c r="G420" s="509">
        <f t="shared" si="892"/>
        <v>20000</v>
      </c>
      <c r="H420" s="509">
        <f t="shared" si="892"/>
        <v>20000</v>
      </c>
      <c r="I420" s="509">
        <f t="shared" si="892"/>
        <v>19985.07</v>
      </c>
      <c r="J420" s="509">
        <f t="shared" si="892"/>
        <v>10000</v>
      </c>
      <c r="K420" s="509">
        <f t="shared" si="892"/>
        <v>10000</v>
      </c>
      <c r="L420" s="509">
        <f t="shared" si="892"/>
        <v>9983.68</v>
      </c>
      <c r="M420" s="509">
        <f t="shared" si="892"/>
        <v>20000</v>
      </c>
      <c r="N420" s="509">
        <f t="shared" si="892"/>
        <v>20000</v>
      </c>
      <c r="O420" s="509">
        <f t="shared" si="892"/>
        <v>19995.34</v>
      </c>
      <c r="P420" s="509">
        <f t="shared" si="892"/>
        <v>0</v>
      </c>
      <c r="Q420" s="509">
        <f t="shared" si="892"/>
        <v>500</v>
      </c>
      <c r="R420" s="509">
        <f t="shared" si="892"/>
        <v>498.6</v>
      </c>
      <c r="S420" s="509">
        <f t="shared" si="892"/>
        <v>0</v>
      </c>
      <c r="T420" s="509">
        <f t="shared" si="892"/>
        <v>5417</v>
      </c>
      <c r="U420" s="509">
        <f t="shared" si="892"/>
        <v>5412.53</v>
      </c>
      <c r="V420" s="561">
        <v>0</v>
      </c>
    </row>
    <row r="421" spans="1:22" x14ac:dyDescent="0.25">
      <c r="A421" s="616"/>
      <c r="B421" s="505" t="s">
        <v>22</v>
      </c>
      <c r="C421" s="528">
        <f t="shared" si="886"/>
        <v>50000</v>
      </c>
      <c r="D421" s="528">
        <f t="shared" si="887"/>
        <v>55917</v>
      </c>
      <c r="E421" s="528">
        <f t="shared" si="888"/>
        <v>55875.219999999994</v>
      </c>
      <c r="F421" s="562">
        <f t="shared" si="889"/>
        <v>111.75043999999998</v>
      </c>
      <c r="G421" s="573">
        <v>20000</v>
      </c>
      <c r="H421" s="573">
        <v>20000</v>
      </c>
      <c r="I421" s="573">
        <v>19985.07</v>
      </c>
      <c r="J421" s="573">
        <v>10000</v>
      </c>
      <c r="K421" s="573">
        <v>10000</v>
      </c>
      <c r="L421" s="573">
        <v>9983.68</v>
      </c>
      <c r="M421" s="573">
        <v>20000</v>
      </c>
      <c r="N421" s="573">
        <v>20000</v>
      </c>
      <c r="O421" s="573">
        <v>19995.34</v>
      </c>
      <c r="P421" s="573">
        <v>0</v>
      </c>
      <c r="Q421" s="573">
        <v>500</v>
      </c>
      <c r="R421" s="573">
        <v>498.6</v>
      </c>
      <c r="S421" s="573">
        <v>0</v>
      </c>
      <c r="T421" s="573">
        <v>5417</v>
      </c>
      <c r="U421" s="573">
        <v>5412.53</v>
      </c>
      <c r="V421" s="562">
        <v>0</v>
      </c>
    </row>
    <row r="422" spans="1:22" ht="120" x14ac:dyDescent="0.25">
      <c r="A422" s="616">
        <v>112</v>
      </c>
      <c r="B422" s="434" t="s">
        <v>740</v>
      </c>
      <c r="C422" s="496">
        <f t="shared" si="886"/>
        <v>40000</v>
      </c>
      <c r="D422" s="496">
        <f t="shared" si="887"/>
        <v>40000</v>
      </c>
      <c r="E422" s="496">
        <f t="shared" si="888"/>
        <v>34580</v>
      </c>
      <c r="F422" s="561">
        <f t="shared" si="889"/>
        <v>86.45</v>
      </c>
      <c r="G422" s="509">
        <f t="shared" si="892"/>
        <v>20000</v>
      </c>
      <c r="H422" s="509">
        <f t="shared" si="892"/>
        <v>20000</v>
      </c>
      <c r="I422" s="509">
        <f t="shared" si="892"/>
        <v>14765</v>
      </c>
      <c r="J422" s="509">
        <f t="shared" si="892"/>
        <v>20000</v>
      </c>
      <c r="K422" s="509">
        <f t="shared" si="892"/>
        <v>20000</v>
      </c>
      <c r="L422" s="509">
        <f t="shared" si="892"/>
        <v>19815</v>
      </c>
      <c r="M422" s="509">
        <f t="shared" si="892"/>
        <v>0</v>
      </c>
      <c r="N422" s="509">
        <f t="shared" si="892"/>
        <v>0</v>
      </c>
      <c r="O422" s="509">
        <f t="shared" si="892"/>
        <v>0</v>
      </c>
      <c r="P422" s="509">
        <f t="shared" si="892"/>
        <v>0</v>
      </c>
      <c r="Q422" s="509">
        <f t="shared" si="892"/>
        <v>0</v>
      </c>
      <c r="R422" s="509">
        <f t="shared" si="892"/>
        <v>0</v>
      </c>
      <c r="S422" s="509">
        <f t="shared" si="892"/>
        <v>0</v>
      </c>
      <c r="T422" s="509">
        <f t="shared" si="892"/>
        <v>0</v>
      </c>
      <c r="U422" s="509">
        <f t="shared" si="892"/>
        <v>0</v>
      </c>
      <c r="V422" s="589">
        <f t="shared" si="892"/>
        <v>0</v>
      </c>
    </row>
    <row r="423" spans="1:22" x14ac:dyDescent="0.25">
      <c r="A423" s="616"/>
      <c r="B423" s="505" t="s">
        <v>22</v>
      </c>
      <c r="C423" s="528">
        <f t="shared" si="886"/>
        <v>40000</v>
      </c>
      <c r="D423" s="528">
        <f t="shared" si="887"/>
        <v>40000</v>
      </c>
      <c r="E423" s="528">
        <f t="shared" si="888"/>
        <v>34580</v>
      </c>
      <c r="F423" s="562">
        <f t="shared" si="889"/>
        <v>86.45</v>
      </c>
      <c r="G423" s="573">
        <v>20000</v>
      </c>
      <c r="H423" s="573">
        <v>20000</v>
      </c>
      <c r="I423" s="573">
        <v>14765</v>
      </c>
      <c r="J423" s="573">
        <v>20000</v>
      </c>
      <c r="K423" s="573">
        <v>20000</v>
      </c>
      <c r="L423" s="573">
        <v>19815</v>
      </c>
      <c r="M423" s="573">
        <v>0</v>
      </c>
      <c r="N423" s="573">
        <v>0</v>
      </c>
      <c r="O423" s="573">
        <v>0</v>
      </c>
      <c r="P423" s="573">
        <v>0</v>
      </c>
      <c r="Q423" s="573">
        <v>0</v>
      </c>
      <c r="R423" s="573">
        <v>0</v>
      </c>
      <c r="S423" s="573">
        <v>0</v>
      </c>
      <c r="T423" s="573">
        <v>0</v>
      </c>
      <c r="U423" s="573">
        <v>0</v>
      </c>
      <c r="V423" s="562">
        <v>0</v>
      </c>
    </row>
    <row r="424" spans="1:22" ht="60" x14ac:dyDescent="0.25">
      <c r="A424" s="616">
        <v>113</v>
      </c>
      <c r="B424" s="434" t="s">
        <v>195</v>
      </c>
      <c r="C424" s="496">
        <f t="shared" ref="C424:C427" si="894">G424+J424+M424+P424+S424</f>
        <v>18000</v>
      </c>
      <c r="D424" s="496">
        <f t="shared" ref="D424:D427" si="895">H424+K424+N424+Q424+T424</f>
        <v>13000</v>
      </c>
      <c r="E424" s="496">
        <f t="shared" ref="E424:E427" si="896">I424+L424+O424+R424+U424</f>
        <v>12235.96</v>
      </c>
      <c r="F424" s="561">
        <f t="shared" ref="F424:F427" si="897">E424/C424*100</f>
        <v>67.97755555555554</v>
      </c>
      <c r="G424" s="509">
        <f t="shared" si="892"/>
        <v>5000</v>
      </c>
      <c r="H424" s="509">
        <f t="shared" si="892"/>
        <v>3000</v>
      </c>
      <c r="I424" s="509">
        <f t="shared" si="892"/>
        <v>3000</v>
      </c>
      <c r="J424" s="509">
        <f t="shared" si="892"/>
        <v>5000</v>
      </c>
      <c r="K424" s="509">
        <f t="shared" si="892"/>
        <v>5000</v>
      </c>
      <c r="L424" s="509">
        <f t="shared" si="892"/>
        <v>4375.7</v>
      </c>
      <c r="M424" s="509">
        <f t="shared" si="892"/>
        <v>5000</v>
      </c>
      <c r="N424" s="509">
        <f t="shared" si="892"/>
        <v>5000</v>
      </c>
      <c r="O424" s="509">
        <f t="shared" si="892"/>
        <v>4860.26</v>
      </c>
      <c r="P424" s="509">
        <f t="shared" si="892"/>
        <v>0</v>
      </c>
      <c r="Q424" s="509">
        <f t="shared" si="892"/>
        <v>0</v>
      </c>
      <c r="R424" s="509">
        <f t="shared" si="892"/>
        <v>0</v>
      </c>
      <c r="S424" s="509">
        <f t="shared" si="892"/>
        <v>3000</v>
      </c>
      <c r="T424" s="509">
        <f t="shared" si="892"/>
        <v>0</v>
      </c>
      <c r="U424" s="509">
        <f t="shared" si="892"/>
        <v>0</v>
      </c>
      <c r="V424" s="589">
        <f t="shared" si="892"/>
        <v>0</v>
      </c>
    </row>
    <row r="425" spans="1:22" x14ac:dyDescent="0.25">
      <c r="A425" s="616"/>
      <c r="B425" s="505" t="s">
        <v>22</v>
      </c>
      <c r="C425" s="528">
        <f t="shared" si="894"/>
        <v>18000</v>
      </c>
      <c r="D425" s="528">
        <f t="shared" si="895"/>
        <v>13000</v>
      </c>
      <c r="E425" s="528">
        <f t="shared" si="896"/>
        <v>12235.96</v>
      </c>
      <c r="F425" s="562">
        <f t="shared" si="897"/>
        <v>67.97755555555554</v>
      </c>
      <c r="G425" s="573">
        <v>5000</v>
      </c>
      <c r="H425" s="573">
        <v>3000</v>
      </c>
      <c r="I425" s="573">
        <v>3000</v>
      </c>
      <c r="J425" s="573">
        <v>5000</v>
      </c>
      <c r="K425" s="573">
        <v>5000</v>
      </c>
      <c r="L425" s="573">
        <v>4375.7</v>
      </c>
      <c r="M425" s="573">
        <v>5000</v>
      </c>
      <c r="N425" s="573">
        <v>5000</v>
      </c>
      <c r="O425" s="573">
        <v>4860.26</v>
      </c>
      <c r="P425" s="573">
        <v>0</v>
      </c>
      <c r="Q425" s="573">
        <v>0</v>
      </c>
      <c r="R425" s="573">
        <v>0</v>
      </c>
      <c r="S425" s="573">
        <v>3000</v>
      </c>
      <c r="T425" s="573">
        <v>0</v>
      </c>
      <c r="U425" s="573">
        <v>0</v>
      </c>
      <c r="V425" s="562">
        <f>U425/S425*100</f>
        <v>0</v>
      </c>
    </row>
    <row r="426" spans="1:22" ht="120" x14ac:dyDescent="0.25">
      <c r="A426" s="616">
        <v>114</v>
      </c>
      <c r="B426" s="434" t="s">
        <v>813</v>
      </c>
      <c r="C426" s="496">
        <f t="shared" si="894"/>
        <v>12000</v>
      </c>
      <c r="D426" s="496">
        <f t="shared" si="895"/>
        <v>18019.3</v>
      </c>
      <c r="E426" s="496">
        <f t="shared" si="896"/>
        <v>18010.009999999998</v>
      </c>
      <c r="F426" s="561">
        <f t="shared" si="897"/>
        <v>150.08341666666664</v>
      </c>
      <c r="G426" s="509">
        <f t="shared" si="892"/>
        <v>0</v>
      </c>
      <c r="H426" s="509">
        <f t="shared" si="892"/>
        <v>0</v>
      </c>
      <c r="I426" s="509">
        <f t="shared" si="892"/>
        <v>0</v>
      </c>
      <c r="J426" s="509">
        <f t="shared" si="892"/>
        <v>9000</v>
      </c>
      <c r="K426" s="509">
        <f t="shared" si="892"/>
        <v>9000</v>
      </c>
      <c r="L426" s="509">
        <f t="shared" si="892"/>
        <v>8999.7099999999991</v>
      </c>
      <c r="M426" s="509">
        <f t="shared" si="892"/>
        <v>3000</v>
      </c>
      <c r="N426" s="509">
        <f t="shared" si="892"/>
        <v>6000</v>
      </c>
      <c r="O426" s="509">
        <f t="shared" si="892"/>
        <v>5991</v>
      </c>
      <c r="P426" s="509">
        <f t="shared" si="892"/>
        <v>0</v>
      </c>
      <c r="Q426" s="509">
        <f t="shared" si="892"/>
        <v>0</v>
      </c>
      <c r="R426" s="509">
        <f t="shared" si="892"/>
        <v>0</v>
      </c>
      <c r="S426" s="509">
        <f t="shared" si="892"/>
        <v>0</v>
      </c>
      <c r="T426" s="509">
        <f t="shared" si="892"/>
        <v>3019.3</v>
      </c>
      <c r="U426" s="509">
        <f t="shared" si="892"/>
        <v>3019.3</v>
      </c>
      <c r="V426" s="589">
        <f t="shared" si="892"/>
        <v>0</v>
      </c>
    </row>
    <row r="427" spans="1:22" x14ac:dyDescent="0.25">
      <c r="A427" s="616"/>
      <c r="B427" s="505" t="s">
        <v>22</v>
      </c>
      <c r="C427" s="528">
        <f t="shared" si="894"/>
        <v>12000</v>
      </c>
      <c r="D427" s="528">
        <f t="shared" si="895"/>
        <v>18019.3</v>
      </c>
      <c r="E427" s="528">
        <f t="shared" si="896"/>
        <v>18010.009999999998</v>
      </c>
      <c r="F427" s="562">
        <f t="shared" si="897"/>
        <v>150.08341666666664</v>
      </c>
      <c r="G427" s="573">
        <v>0</v>
      </c>
      <c r="H427" s="573">
        <v>0</v>
      </c>
      <c r="I427" s="573">
        <v>0</v>
      </c>
      <c r="J427" s="573">
        <v>9000</v>
      </c>
      <c r="K427" s="573">
        <v>9000</v>
      </c>
      <c r="L427" s="573">
        <v>8999.7099999999991</v>
      </c>
      <c r="M427" s="573">
        <v>3000</v>
      </c>
      <c r="N427" s="573">
        <v>6000</v>
      </c>
      <c r="O427" s="573">
        <v>5991</v>
      </c>
      <c r="P427" s="573">
        <v>0</v>
      </c>
      <c r="Q427" s="573">
        <v>0</v>
      </c>
      <c r="R427" s="573">
        <v>0</v>
      </c>
      <c r="S427" s="573">
        <v>0</v>
      </c>
      <c r="T427" s="573">
        <v>3019.3</v>
      </c>
      <c r="U427" s="573">
        <v>3019.3</v>
      </c>
      <c r="V427" s="562">
        <v>0</v>
      </c>
    </row>
    <row r="428" spans="1:22" ht="135" x14ac:dyDescent="0.25">
      <c r="A428" s="616">
        <v>115</v>
      </c>
      <c r="B428" s="434" t="s">
        <v>187</v>
      </c>
      <c r="C428" s="496">
        <f t="shared" ref="C428:C431" si="898">G428+J428+M428+P428+S428</f>
        <v>41410</v>
      </c>
      <c r="D428" s="496">
        <f t="shared" ref="D428:D431" si="899">H428+K428+N428+Q428+T428</f>
        <v>40710</v>
      </c>
      <c r="E428" s="496">
        <f t="shared" ref="E428:E431" si="900">I428+L428+O428+R428+U428</f>
        <v>40710</v>
      </c>
      <c r="F428" s="561">
        <f t="shared" ref="F428" si="901">E428/C428*100</f>
        <v>98.309587056266594</v>
      </c>
      <c r="G428" s="509">
        <f t="shared" si="892"/>
        <v>4000</v>
      </c>
      <c r="H428" s="509">
        <f t="shared" si="892"/>
        <v>4000</v>
      </c>
      <c r="I428" s="509">
        <f t="shared" si="892"/>
        <v>4000</v>
      </c>
      <c r="J428" s="509">
        <f t="shared" si="892"/>
        <v>0</v>
      </c>
      <c r="K428" s="509">
        <f t="shared" si="892"/>
        <v>0</v>
      </c>
      <c r="L428" s="509">
        <f t="shared" si="892"/>
        <v>0</v>
      </c>
      <c r="M428" s="509">
        <f t="shared" si="892"/>
        <v>0</v>
      </c>
      <c r="N428" s="509">
        <f t="shared" si="892"/>
        <v>0</v>
      </c>
      <c r="O428" s="509">
        <f t="shared" si="892"/>
        <v>0</v>
      </c>
      <c r="P428" s="509">
        <f t="shared" si="892"/>
        <v>11910</v>
      </c>
      <c r="Q428" s="509">
        <f t="shared" si="892"/>
        <v>11910</v>
      </c>
      <c r="R428" s="509">
        <f t="shared" si="892"/>
        <v>11910</v>
      </c>
      <c r="S428" s="509">
        <f t="shared" si="892"/>
        <v>25500</v>
      </c>
      <c r="T428" s="509">
        <f t="shared" si="892"/>
        <v>24800</v>
      </c>
      <c r="U428" s="509">
        <f t="shared" si="892"/>
        <v>24800</v>
      </c>
      <c r="V428" s="589">
        <f t="shared" si="892"/>
        <v>97.254901960784309</v>
      </c>
    </row>
    <row r="429" spans="1:22" x14ac:dyDescent="0.25">
      <c r="A429" s="616"/>
      <c r="B429" s="505" t="s">
        <v>22</v>
      </c>
      <c r="C429" s="528">
        <f t="shared" ref="C429" si="902">G429+J429+M429+P429+S429</f>
        <v>41410</v>
      </c>
      <c r="D429" s="528">
        <f t="shared" ref="D429" si="903">H429+K429+N429+Q429+T429</f>
        <v>40710</v>
      </c>
      <c r="E429" s="528">
        <f t="shared" ref="E429" si="904">I429+L429+O429+R429+U429</f>
        <v>40710</v>
      </c>
      <c r="F429" s="562">
        <f t="shared" ref="F429:F430" si="905">E429/C429*100</f>
        <v>98.309587056266594</v>
      </c>
      <c r="G429" s="573">
        <v>4000</v>
      </c>
      <c r="H429" s="573">
        <v>4000</v>
      </c>
      <c r="I429" s="573">
        <v>4000</v>
      </c>
      <c r="J429" s="573">
        <v>0</v>
      </c>
      <c r="K429" s="573">
        <v>0</v>
      </c>
      <c r="L429" s="573">
        <v>0</v>
      </c>
      <c r="M429" s="573">
        <v>0</v>
      </c>
      <c r="N429" s="573">
        <v>0</v>
      </c>
      <c r="O429" s="573">
        <v>0</v>
      </c>
      <c r="P429" s="573">
        <v>11910</v>
      </c>
      <c r="Q429" s="573">
        <v>11910</v>
      </c>
      <c r="R429" s="573">
        <v>11910</v>
      </c>
      <c r="S429" s="573">
        <v>25500</v>
      </c>
      <c r="T429" s="573">
        <v>24800</v>
      </c>
      <c r="U429" s="573">
        <v>24800</v>
      </c>
      <c r="V429" s="562">
        <f>U429/S429*100</f>
        <v>97.254901960784309</v>
      </c>
    </row>
    <row r="430" spans="1:22" ht="150" x14ac:dyDescent="0.25">
      <c r="A430" s="616">
        <v>116</v>
      </c>
      <c r="B430" s="434" t="s">
        <v>188</v>
      </c>
      <c r="C430" s="496">
        <f t="shared" si="898"/>
        <v>28670.2</v>
      </c>
      <c r="D430" s="496">
        <f t="shared" si="899"/>
        <v>28370.2</v>
      </c>
      <c r="E430" s="496">
        <f t="shared" si="900"/>
        <v>28370</v>
      </c>
      <c r="F430" s="562">
        <f t="shared" si="905"/>
        <v>98.95291975640211</v>
      </c>
      <c r="G430" s="509">
        <f t="shared" si="892"/>
        <v>5000</v>
      </c>
      <c r="H430" s="509">
        <f t="shared" si="892"/>
        <v>5000</v>
      </c>
      <c r="I430" s="509">
        <f t="shared" si="892"/>
        <v>5000</v>
      </c>
      <c r="J430" s="509">
        <f t="shared" si="892"/>
        <v>0</v>
      </c>
      <c r="K430" s="509">
        <f t="shared" si="892"/>
        <v>0</v>
      </c>
      <c r="L430" s="509">
        <f t="shared" si="892"/>
        <v>0</v>
      </c>
      <c r="M430" s="509">
        <f t="shared" si="892"/>
        <v>0</v>
      </c>
      <c r="N430" s="509">
        <f t="shared" si="892"/>
        <v>0</v>
      </c>
      <c r="O430" s="509">
        <f t="shared" si="892"/>
        <v>0</v>
      </c>
      <c r="P430" s="509">
        <f t="shared" si="892"/>
        <v>15170.2</v>
      </c>
      <c r="Q430" s="509">
        <f t="shared" si="892"/>
        <v>15170.2</v>
      </c>
      <c r="R430" s="509">
        <f t="shared" si="892"/>
        <v>15170</v>
      </c>
      <c r="S430" s="509">
        <f t="shared" si="892"/>
        <v>8500</v>
      </c>
      <c r="T430" s="509">
        <f t="shared" si="892"/>
        <v>8200</v>
      </c>
      <c r="U430" s="509">
        <f t="shared" si="892"/>
        <v>8200</v>
      </c>
      <c r="V430" s="589">
        <f t="shared" si="892"/>
        <v>96.470588235294116</v>
      </c>
    </row>
    <row r="431" spans="1:22" x14ac:dyDescent="0.25">
      <c r="A431" s="616"/>
      <c r="B431" s="505" t="s">
        <v>22</v>
      </c>
      <c r="C431" s="528">
        <f t="shared" si="898"/>
        <v>28670.2</v>
      </c>
      <c r="D431" s="528">
        <f t="shared" si="899"/>
        <v>28370.2</v>
      </c>
      <c r="E431" s="528">
        <f t="shared" si="900"/>
        <v>28370</v>
      </c>
      <c r="F431" s="562">
        <f t="shared" ref="F431:F434" si="906">E431/C431*100</f>
        <v>98.95291975640211</v>
      </c>
      <c r="G431" s="573">
        <v>5000</v>
      </c>
      <c r="H431" s="573">
        <v>5000</v>
      </c>
      <c r="I431" s="573">
        <v>5000</v>
      </c>
      <c r="J431" s="573">
        <v>0</v>
      </c>
      <c r="K431" s="573">
        <v>0</v>
      </c>
      <c r="L431" s="573">
        <v>0</v>
      </c>
      <c r="M431" s="573">
        <v>0</v>
      </c>
      <c r="N431" s="573">
        <v>0</v>
      </c>
      <c r="O431" s="573">
        <v>0</v>
      </c>
      <c r="P431" s="573">
        <v>15170.2</v>
      </c>
      <c r="Q431" s="573">
        <v>15170.2</v>
      </c>
      <c r="R431" s="573">
        <v>15170</v>
      </c>
      <c r="S431" s="573">
        <v>8500</v>
      </c>
      <c r="T431" s="573">
        <v>8200</v>
      </c>
      <c r="U431" s="573">
        <v>8200</v>
      </c>
      <c r="V431" s="562">
        <f>U431/S431*100</f>
        <v>96.470588235294116</v>
      </c>
    </row>
    <row r="432" spans="1:22" ht="45" x14ac:dyDescent="0.25">
      <c r="A432" s="616">
        <v>117</v>
      </c>
      <c r="B432" s="434" t="s">
        <v>710</v>
      </c>
      <c r="C432" s="496">
        <f t="shared" ref="C432:C433" si="907">G432+J432+M432+P432+S432</f>
        <v>15000</v>
      </c>
      <c r="D432" s="496">
        <f t="shared" ref="D432:D433" si="908">H432+K432+N432+Q432+T432</f>
        <v>14700</v>
      </c>
      <c r="E432" s="496">
        <f t="shared" ref="E432:E433" si="909">I432+L432+O432+R432+U432</f>
        <v>14700</v>
      </c>
      <c r="F432" s="562">
        <f t="shared" si="906"/>
        <v>98</v>
      </c>
      <c r="G432" s="509">
        <f t="shared" si="892"/>
        <v>0</v>
      </c>
      <c r="H432" s="509">
        <f t="shared" si="892"/>
        <v>0</v>
      </c>
      <c r="I432" s="509">
        <f t="shared" si="892"/>
        <v>0</v>
      </c>
      <c r="J432" s="509">
        <f t="shared" si="892"/>
        <v>0</v>
      </c>
      <c r="K432" s="509">
        <f t="shared" si="892"/>
        <v>0</v>
      </c>
      <c r="L432" s="509">
        <f t="shared" si="892"/>
        <v>0</v>
      </c>
      <c r="M432" s="509">
        <f t="shared" si="892"/>
        <v>0</v>
      </c>
      <c r="N432" s="509">
        <f t="shared" si="892"/>
        <v>0</v>
      </c>
      <c r="O432" s="509">
        <f t="shared" si="892"/>
        <v>0</v>
      </c>
      <c r="P432" s="509">
        <f t="shared" si="892"/>
        <v>0</v>
      </c>
      <c r="Q432" s="509">
        <f t="shared" si="892"/>
        <v>0</v>
      </c>
      <c r="R432" s="509">
        <f t="shared" si="892"/>
        <v>0</v>
      </c>
      <c r="S432" s="509">
        <f t="shared" si="892"/>
        <v>15000</v>
      </c>
      <c r="T432" s="509">
        <f t="shared" si="892"/>
        <v>14700</v>
      </c>
      <c r="U432" s="509">
        <f t="shared" si="892"/>
        <v>14700</v>
      </c>
      <c r="V432" s="589">
        <f t="shared" si="892"/>
        <v>98</v>
      </c>
    </row>
    <row r="433" spans="1:22" x14ac:dyDescent="0.25">
      <c r="A433" s="616"/>
      <c r="B433" s="505" t="s">
        <v>22</v>
      </c>
      <c r="C433" s="528">
        <f t="shared" si="907"/>
        <v>15000</v>
      </c>
      <c r="D433" s="528">
        <f t="shared" si="908"/>
        <v>14700</v>
      </c>
      <c r="E433" s="528">
        <f t="shared" si="909"/>
        <v>14700</v>
      </c>
      <c r="F433" s="562">
        <f t="shared" ref="F433" si="910">E433/C433*100</f>
        <v>98</v>
      </c>
      <c r="G433" s="573">
        <v>0</v>
      </c>
      <c r="H433" s="573">
        <v>0</v>
      </c>
      <c r="I433" s="573">
        <v>0</v>
      </c>
      <c r="J433" s="573">
        <v>0</v>
      </c>
      <c r="K433" s="573">
        <v>0</v>
      </c>
      <c r="L433" s="573">
        <v>0</v>
      </c>
      <c r="M433" s="573">
        <v>0</v>
      </c>
      <c r="N433" s="573">
        <v>0</v>
      </c>
      <c r="O433" s="573">
        <v>0</v>
      </c>
      <c r="P433" s="573">
        <v>0</v>
      </c>
      <c r="Q433" s="573">
        <v>0</v>
      </c>
      <c r="R433" s="573">
        <v>0</v>
      </c>
      <c r="S433" s="573">
        <v>15000</v>
      </c>
      <c r="T433" s="573">
        <v>14700</v>
      </c>
      <c r="U433" s="573">
        <v>14700</v>
      </c>
      <c r="V433" s="562">
        <f>U433/S433*100</f>
        <v>98</v>
      </c>
    </row>
    <row r="434" spans="1:22" ht="126.75" customHeight="1" x14ac:dyDescent="0.25">
      <c r="A434" s="616">
        <v>118</v>
      </c>
      <c r="B434" s="434" t="s">
        <v>201</v>
      </c>
      <c r="C434" s="496">
        <f t="shared" ref="C434:C435" si="911">G434+J434+M434+P434+S434</f>
        <v>18000</v>
      </c>
      <c r="D434" s="496">
        <f t="shared" ref="D434:D435" si="912">H434+K434+N434+Q434+T434</f>
        <v>18000</v>
      </c>
      <c r="E434" s="496">
        <f t="shared" ref="E434:E435" si="913">I434+L434+O434+R434+U434</f>
        <v>17972.8</v>
      </c>
      <c r="F434" s="562">
        <f t="shared" si="906"/>
        <v>99.848888888888894</v>
      </c>
      <c r="G434" s="509">
        <f t="shared" si="892"/>
        <v>3000</v>
      </c>
      <c r="H434" s="509">
        <f t="shared" si="892"/>
        <v>3000</v>
      </c>
      <c r="I434" s="509">
        <f t="shared" si="892"/>
        <v>3000</v>
      </c>
      <c r="J434" s="509">
        <f t="shared" si="892"/>
        <v>0</v>
      </c>
      <c r="K434" s="509">
        <f t="shared" si="892"/>
        <v>0</v>
      </c>
      <c r="L434" s="509">
        <f t="shared" si="892"/>
        <v>0</v>
      </c>
      <c r="M434" s="509">
        <f t="shared" si="892"/>
        <v>0</v>
      </c>
      <c r="N434" s="509">
        <f t="shared" si="892"/>
        <v>0</v>
      </c>
      <c r="O434" s="509">
        <f t="shared" si="892"/>
        <v>0</v>
      </c>
      <c r="P434" s="509">
        <f t="shared" si="892"/>
        <v>15000</v>
      </c>
      <c r="Q434" s="509">
        <f t="shared" si="892"/>
        <v>15000</v>
      </c>
      <c r="R434" s="509">
        <f t="shared" si="892"/>
        <v>14972.8</v>
      </c>
      <c r="S434" s="509">
        <f t="shared" si="892"/>
        <v>0</v>
      </c>
      <c r="T434" s="509">
        <f t="shared" si="892"/>
        <v>0</v>
      </c>
      <c r="U434" s="509">
        <f t="shared" si="892"/>
        <v>0</v>
      </c>
      <c r="V434" s="589">
        <f t="shared" si="892"/>
        <v>0</v>
      </c>
    </row>
    <row r="435" spans="1:22" x14ac:dyDescent="0.25">
      <c r="A435" s="616"/>
      <c r="B435" s="505" t="s">
        <v>22</v>
      </c>
      <c r="C435" s="528">
        <f t="shared" si="911"/>
        <v>18000</v>
      </c>
      <c r="D435" s="528">
        <f t="shared" si="912"/>
        <v>18000</v>
      </c>
      <c r="E435" s="528">
        <f t="shared" si="913"/>
        <v>17972.8</v>
      </c>
      <c r="F435" s="562">
        <f t="shared" ref="F435" si="914">E435/C435*100</f>
        <v>99.848888888888894</v>
      </c>
      <c r="G435" s="573">
        <v>3000</v>
      </c>
      <c r="H435" s="573">
        <v>3000</v>
      </c>
      <c r="I435" s="573">
        <v>3000</v>
      </c>
      <c r="J435" s="573">
        <v>0</v>
      </c>
      <c r="K435" s="573">
        <v>0</v>
      </c>
      <c r="L435" s="573">
        <v>0</v>
      </c>
      <c r="M435" s="573">
        <v>0</v>
      </c>
      <c r="N435" s="573">
        <v>0</v>
      </c>
      <c r="O435" s="573">
        <v>0</v>
      </c>
      <c r="P435" s="573">
        <v>15000</v>
      </c>
      <c r="Q435" s="573">
        <v>15000</v>
      </c>
      <c r="R435" s="573">
        <v>14972.8</v>
      </c>
      <c r="S435" s="573">
        <v>0</v>
      </c>
      <c r="T435" s="573">
        <v>0</v>
      </c>
      <c r="U435" s="573">
        <v>0</v>
      </c>
      <c r="V435" s="562">
        <v>0</v>
      </c>
    </row>
    <row r="436" spans="1:22" ht="45" x14ac:dyDescent="0.25">
      <c r="A436" s="616">
        <v>119</v>
      </c>
      <c r="B436" s="434" t="s">
        <v>650</v>
      </c>
      <c r="C436" s="496">
        <v>0</v>
      </c>
      <c r="D436" s="496">
        <v>0</v>
      </c>
      <c r="E436" s="496">
        <v>0</v>
      </c>
      <c r="F436" s="561">
        <v>0</v>
      </c>
      <c r="G436" s="496">
        <v>0</v>
      </c>
      <c r="H436" s="496">
        <v>0</v>
      </c>
      <c r="I436" s="496">
        <v>0</v>
      </c>
      <c r="J436" s="496">
        <v>0</v>
      </c>
      <c r="K436" s="496">
        <v>0</v>
      </c>
      <c r="L436" s="496">
        <v>0</v>
      </c>
      <c r="M436" s="496">
        <v>0</v>
      </c>
      <c r="N436" s="496">
        <v>0</v>
      </c>
      <c r="O436" s="496">
        <v>0</v>
      </c>
      <c r="P436" s="496">
        <v>0</v>
      </c>
      <c r="Q436" s="496">
        <v>0</v>
      </c>
      <c r="R436" s="496">
        <v>0</v>
      </c>
      <c r="S436" s="496">
        <v>0</v>
      </c>
      <c r="T436" s="496">
        <v>0</v>
      </c>
      <c r="U436" s="496">
        <v>0</v>
      </c>
      <c r="V436" s="561">
        <v>0</v>
      </c>
    </row>
    <row r="437" spans="1:22" ht="165" x14ac:dyDescent="0.25">
      <c r="A437" s="616">
        <v>120</v>
      </c>
      <c r="B437" s="434" t="s">
        <v>814</v>
      </c>
      <c r="C437" s="496">
        <f t="shared" ref="C437:C438" si="915">G437+J437+M437+P437+S437</f>
        <v>8000</v>
      </c>
      <c r="D437" s="496">
        <f t="shared" ref="D437:D438" si="916">H437+K437+N437+Q437+T437</f>
        <v>7992.94</v>
      </c>
      <c r="E437" s="496">
        <f t="shared" ref="E437:E438" si="917">I437+L437+O437+R437+U437</f>
        <v>7962.94</v>
      </c>
      <c r="F437" s="562">
        <f t="shared" ref="F437:F438" si="918">E437/C437*100</f>
        <v>99.536749999999998</v>
      </c>
      <c r="G437" s="509">
        <f t="shared" ref="G437:V451" si="919">G438</f>
        <v>0</v>
      </c>
      <c r="H437" s="509">
        <f t="shared" si="919"/>
        <v>0</v>
      </c>
      <c r="I437" s="509">
        <f t="shared" si="919"/>
        <v>0</v>
      </c>
      <c r="J437" s="509">
        <f t="shared" si="919"/>
        <v>0</v>
      </c>
      <c r="K437" s="509">
        <f t="shared" si="919"/>
        <v>0</v>
      </c>
      <c r="L437" s="509">
        <f t="shared" si="919"/>
        <v>0</v>
      </c>
      <c r="M437" s="509">
        <f t="shared" si="919"/>
        <v>3000</v>
      </c>
      <c r="N437" s="509">
        <f t="shared" si="919"/>
        <v>3000</v>
      </c>
      <c r="O437" s="509">
        <f t="shared" si="919"/>
        <v>2970</v>
      </c>
      <c r="P437" s="509">
        <f t="shared" si="919"/>
        <v>0</v>
      </c>
      <c r="Q437" s="509">
        <f t="shared" si="919"/>
        <v>0</v>
      </c>
      <c r="R437" s="509">
        <f t="shared" si="919"/>
        <v>0</v>
      </c>
      <c r="S437" s="509">
        <f t="shared" si="919"/>
        <v>5000</v>
      </c>
      <c r="T437" s="509">
        <f t="shared" si="919"/>
        <v>4992.9399999999996</v>
      </c>
      <c r="U437" s="509">
        <f t="shared" si="919"/>
        <v>4992.9399999999996</v>
      </c>
      <c r="V437" s="589">
        <f t="shared" si="919"/>
        <v>99.858799999999988</v>
      </c>
    </row>
    <row r="438" spans="1:22" x14ac:dyDescent="0.25">
      <c r="A438" s="616"/>
      <c r="B438" s="505" t="s">
        <v>22</v>
      </c>
      <c r="C438" s="528">
        <f t="shared" si="915"/>
        <v>8000</v>
      </c>
      <c r="D438" s="528">
        <f t="shared" si="916"/>
        <v>7992.94</v>
      </c>
      <c r="E438" s="528">
        <f t="shared" si="917"/>
        <v>7962.94</v>
      </c>
      <c r="F438" s="562">
        <f t="shared" si="918"/>
        <v>99.536749999999998</v>
      </c>
      <c r="G438" s="573">
        <v>0</v>
      </c>
      <c r="H438" s="573">
        <v>0</v>
      </c>
      <c r="I438" s="573">
        <v>0</v>
      </c>
      <c r="J438" s="573">
        <v>0</v>
      </c>
      <c r="K438" s="573">
        <v>0</v>
      </c>
      <c r="L438" s="573">
        <v>0</v>
      </c>
      <c r="M438" s="573">
        <v>3000</v>
      </c>
      <c r="N438" s="573">
        <v>3000</v>
      </c>
      <c r="O438" s="573">
        <v>2970</v>
      </c>
      <c r="P438" s="573">
        <v>0</v>
      </c>
      <c r="Q438" s="573">
        <v>0</v>
      </c>
      <c r="R438" s="573">
        <v>0</v>
      </c>
      <c r="S438" s="573">
        <v>5000</v>
      </c>
      <c r="T438" s="573">
        <v>4992.9399999999996</v>
      </c>
      <c r="U438" s="573">
        <v>4992.9399999999996</v>
      </c>
      <c r="V438" s="562">
        <f>U438/S438*100</f>
        <v>99.858799999999988</v>
      </c>
    </row>
    <row r="439" spans="1:22" ht="105" x14ac:dyDescent="0.25">
      <c r="A439" s="616">
        <v>121</v>
      </c>
      <c r="B439" s="434" t="s">
        <v>191</v>
      </c>
      <c r="C439" s="496">
        <f t="shared" ref="C439:C440" si="920">G439+J439+M439+P439+S439</f>
        <v>2000</v>
      </c>
      <c r="D439" s="496">
        <f t="shared" ref="D439:D440" si="921">H439+K439+N439+Q439+T439</f>
        <v>2000</v>
      </c>
      <c r="E439" s="496">
        <f t="shared" ref="E439:E440" si="922">I439+L439+O439+R439+U439</f>
        <v>2000</v>
      </c>
      <c r="F439" s="562">
        <f t="shared" ref="F439:F440" si="923">E439/C439*100</f>
        <v>100</v>
      </c>
      <c r="G439" s="509">
        <f t="shared" si="919"/>
        <v>2000</v>
      </c>
      <c r="H439" s="509">
        <f t="shared" si="919"/>
        <v>2000</v>
      </c>
      <c r="I439" s="509">
        <f t="shared" si="919"/>
        <v>2000</v>
      </c>
      <c r="J439" s="509">
        <f t="shared" si="919"/>
        <v>0</v>
      </c>
      <c r="K439" s="509">
        <f t="shared" si="919"/>
        <v>0</v>
      </c>
      <c r="L439" s="509">
        <f t="shared" si="919"/>
        <v>0</v>
      </c>
      <c r="M439" s="509">
        <f t="shared" si="919"/>
        <v>0</v>
      </c>
      <c r="N439" s="509">
        <f t="shared" si="919"/>
        <v>0</v>
      </c>
      <c r="O439" s="509">
        <f t="shared" si="919"/>
        <v>0</v>
      </c>
      <c r="P439" s="509">
        <f t="shared" si="919"/>
        <v>0</v>
      </c>
      <c r="Q439" s="509">
        <f t="shared" si="919"/>
        <v>0</v>
      </c>
      <c r="R439" s="509">
        <f t="shared" si="919"/>
        <v>0</v>
      </c>
      <c r="S439" s="509">
        <f t="shared" si="919"/>
        <v>0</v>
      </c>
      <c r="T439" s="509">
        <f t="shared" si="919"/>
        <v>0</v>
      </c>
      <c r="U439" s="509">
        <f t="shared" si="919"/>
        <v>0</v>
      </c>
      <c r="V439" s="589">
        <f t="shared" si="919"/>
        <v>0</v>
      </c>
    </row>
    <row r="440" spans="1:22" x14ac:dyDescent="0.25">
      <c r="A440" s="616"/>
      <c r="B440" s="505" t="s">
        <v>22</v>
      </c>
      <c r="C440" s="528">
        <f t="shared" si="920"/>
        <v>2000</v>
      </c>
      <c r="D440" s="528">
        <f t="shared" si="921"/>
        <v>2000</v>
      </c>
      <c r="E440" s="528">
        <f t="shared" si="922"/>
        <v>2000</v>
      </c>
      <c r="F440" s="562">
        <f t="shared" si="923"/>
        <v>100</v>
      </c>
      <c r="G440" s="573">
        <v>2000</v>
      </c>
      <c r="H440" s="573">
        <v>2000</v>
      </c>
      <c r="I440" s="573">
        <v>2000</v>
      </c>
      <c r="J440" s="573">
        <v>0</v>
      </c>
      <c r="K440" s="573">
        <v>0</v>
      </c>
      <c r="L440" s="573">
        <v>0</v>
      </c>
      <c r="M440" s="573">
        <v>0</v>
      </c>
      <c r="N440" s="573">
        <v>0</v>
      </c>
      <c r="O440" s="573">
        <v>0</v>
      </c>
      <c r="P440" s="573">
        <v>0</v>
      </c>
      <c r="Q440" s="573">
        <v>0</v>
      </c>
      <c r="R440" s="573">
        <v>0</v>
      </c>
      <c r="S440" s="573">
        <v>0</v>
      </c>
      <c r="T440" s="573">
        <v>0</v>
      </c>
      <c r="U440" s="573">
        <v>0</v>
      </c>
      <c r="V440" s="562">
        <v>0</v>
      </c>
    </row>
    <row r="441" spans="1:22" ht="165" x14ac:dyDescent="0.25">
      <c r="A441" s="616">
        <v>122</v>
      </c>
      <c r="B441" s="434" t="s">
        <v>192</v>
      </c>
      <c r="C441" s="496">
        <f t="shared" ref="C441:C450" si="924">G441+J441+M441+P441+S441</f>
        <v>93500</v>
      </c>
      <c r="D441" s="496">
        <f t="shared" ref="D441:D450" si="925">H441+K441+N441+Q441+T441</f>
        <v>92986.55</v>
      </c>
      <c r="E441" s="496">
        <f t="shared" ref="E441:E450" si="926">I441+L441+O441+R441+U441</f>
        <v>92945.18</v>
      </c>
      <c r="F441" s="562">
        <f t="shared" ref="F441:F450" si="927">E441/C441*100</f>
        <v>99.406609625668438</v>
      </c>
      <c r="G441" s="509">
        <f t="shared" si="919"/>
        <v>20000</v>
      </c>
      <c r="H441" s="509">
        <f t="shared" si="919"/>
        <v>20000</v>
      </c>
      <c r="I441" s="509">
        <f t="shared" si="919"/>
        <v>20000</v>
      </c>
      <c r="J441" s="509">
        <f t="shared" si="919"/>
        <v>0</v>
      </c>
      <c r="K441" s="509">
        <f t="shared" si="919"/>
        <v>0</v>
      </c>
      <c r="L441" s="509">
        <f t="shared" si="919"/>
        <v>0</v>
      </c>
      <c r="M441" s="509">
        <f t="shared" si="919"/>
        <v>0</v>
      </c>
      <c r="N441" s="509">
        <f t="shared" si="919"/>
        <v>0</v>
      </c>
      <c r="O441" s="509">
        <f t="shared" si="919"/>
        <v>0</v>
      </c>
      <c r="P441" s="509">
        <f t="shared" si="919"/>
        <v>13500</v>
      </c>
      <c r="Q441" s="509">
        <f t="shared" si="919"/>
        <v>13500</v>
      </c>
      <c r="R441" s="509">
        <f t="shared" si="919"/>
        <v>13458.63</v>
      </c>
      <c r="S441" s="509">
        <f t="shared" si="919"/>
        <v>60000</v>
      </c>
      <c r="T441" s="509">
        <f t="shared" si="919"/>
        <v>59486.55</v>
      </c>
      <c r="U441" s="509">
        <f t="shared" si="919"/>
        <v>59486.55</v>
      </c>
      <c r="V441" s="589">
        <f t="shared" si="919"/>
        <v>99.14425</v>
      </c>
    </row>
    <row r="442" spans="1:22" x14ac:dyDescent="0.25">
      <c r="A442" s="616"/>
      <c r="B442" s="505" t="s">
        <v>22</v>
      </c>
      <c r="C442" s="528">
        <f t="shared" si="924"/>
        <v>93500</v>
      </c>
      <c r="D442" s="528">
        <f t="shared" si="925"/>
        <v>92986.55</v>
      </c>
      <c r="E442" s="528">
        <f t="shared" si="926"/>
        <v>92945.18</v>
      </c>
      <c r="F442" s="562">
        <f t="shared" si="927"/>
        <v>99.406609625668438</v>
      </c>
      <c r="G442" s="573">
        <v>20000</v>
      </c>
      <c r="H442" s="573">
        <v>20000</v>
      </c>
      <c r="I442" s="573">
        <v>20000</v>
      </c>
      <c r="J442" s="573">
        <v>0</v>
      </c>
      <c r="K442" s="573">
        <v>0</v>
      </c>
      <c r="L442" s="573">
        <v>0</v>
      </c>
      <c r="M442" s="573">
        <v>0</v>
      </c>
      <c r="N442" s="573">
        <v>0</v>
      </c>
      <c r="O442" s="573">
        <v>0</v>
      </c>
      <c r="P442" s="573">
        <v>13500</v>
      </c>
      <c r="Q442" s="573">
        <v>13500</v>
      </c>
      <c r="R442" s="573">
        <v>13458.63</v>
      </c>
      <c r="S442" s="573">
        <v>60000</v>
      </c>
      <c r="T442" s="573">
        <v>59486.55</v>
      </c>
      <c r="U442" s="573">
        <v>59486.55</v>
      </c>
      <c r="V442" s="562">
        <f>U442/S442*100</f>
        <v>99.14425</v>
      </c>
    </row>
    <row r="443" spans="1:22" ht="110.25" customHeight="1" x14ac:dyDescent="0.25">
      <c r="A443" s="616">
        <v>123</v>
      </c>
      <c r="B443" s="434" t="s">
        <v>740</v>
      </c>
      <c r="C443" s="496">
        <f t="shared" si="924"/>
        <v>23000</v>
      </c>
      <c r="D443" s="496">
        <f t="shared" si="925"/>
        <v>23000</v>
      </c>
      <c r="E443" s="496">
        <f t="shared" si="926"/>
        <v>21360</v>
      </c>
      <c r="F443" s="562">
        <f t="shared" si="927"/>
        <v>92.869565217391298</v>
      </c>
      <c r="G443" s="509">
        <f t="shared" si="919"/>
        <v>20000</v>
      </c>
      <c r="H443" s="509">
        <f t="shared" si="919"/>
        <v>20000</v>
      </c>
      <c r="I443" s="509">
        <f t="shared" si="919"/>
        <v>18360</v>
      </c>
      <c r="J443" s="509">
        <f t="shared" si="919"/>
        <v>0</v>
      </c>
      <c r="K443" s="509">
        <f t="shared" si="919"/>
        <v>0</v>
      </c>
      <c r="L443" s="509">
        <f t="shared" si="919"/>
        <v>0</v>
      </c>
      <c r="M443" s="509">
        <f t="shared" si="919"/>
        <v>0</v>
      </c>
      <c r="N443" s="509">
        <f t="shared" si="919"/>
        <v>0</v>
      </c>
      <c r="O443" s="509">
        <f t="shared" si="919"/>
        <v>0</v>
      </c>
      <c r="P443" s="509">
        <f t="shared" si="919"/>
        <v>3000</v>
      </c>
      <c r="Q443" s="509">
        <f t="shared" si="919"/>
        <v>3000</v>
      </c>
      <c r="R443" s="509">
        <f t="shared" si="919"/>
        <v>3000</v>
      </c>
      <c r="S443" s="509">
        <f t="shared" si="919"/>
        <v>0</v>
      </c>
      <c r="T443" s="509">
        <f t="shared" si="919"/>
        <v>0</v>
      </c>
      <c r="U443" s="509">
        <f t="shared" si="919"/>
        <v>0</v>
      </c>
      <c r="V443" s="589">
        <f t="shared" si="919"/>
        <v>0</v>
      </c>
    </row>
    <row r="444" spans="1:22" x14ac:dyDescent="0.25">
      <c r="A444" s="616"/>
      <c r="B444" s="505" t="s">
        <v>22</v>
      </c>
      <c r="C444" s="528">
        <f t="shared" si="924"/>
        <v>23000</v>
      </c>
      <c r="D444" s="528">
        <f t="shared" si="925"/>
        <v>23000</v>
      </c>
      <c r="E444" s="528">
        <f t="shared" si="926"/>
        <v>21360</v>
      </c>
      <c r="F444" s="562">
        <f t="shared" si="927"/>
        <v>92.869565217391298</v>
      </c>
      <c r="G444" s="573">
        <v>20000</v>
      </c>
      <c r="H444" s="573">
        <v>20000</v>
      </c>
      <c r="I444" s="573">
        <v>18360</v>
      </c>
      <c r="J444" s="573">
        <v>0</v>
      </c>
      <c r="K444" s="573">
        <v>0</v>
      </c>
      <c r="L444" s="573">
        <v>0</v>
      </c>
      <c r="M444" s="573">
        <v>0</v>
      </c>
      <c r="N444" s="573">
        <v>0</v>
      </c>
      <c r="O444" s="573">
        <v>0</v>
      </c>
      <c r="P444" s="573">
        <v>3000</v>
      </c>
      <c r="Q444" s="573">
        <v>3000</v>
      </c>
      <c r="R444" s="573">
        <v>3000</v>
      </c>
      <c r="S444" s="573">
        <v>0</v>
      </c>
      <c r="T444" s="573">
        <v>0</v>
      </c>
      <c r="U444" s="573">
        <v>0</v>
      </c>
      <c r="V444" s="562">
        <v>0</v>
      </c>
    </row>
    <row r="445" spans="1:22" ht="60" x14ac:dyDescent="0.25">
      <c r="A445" s="616">
        <v>124</v>
      </c>
      <c r="B445" s="434" t="s">
        <v>195</v>
      </c>
      <c r="C445" s="496">
        <f t="shared" si="924"/>
        <v>5000</v>
      </c>
      <c r="D445" s="496">
        <f t="shared" si="925"/>
        <v>5000</v>
      </c>
      <c r="E445" s="496">
        <f t="shared" si="926"/>
        <v>5000</v>
      </c>
      <c r="F445" s="562">
        <f t="shared" si="927"/>
        <v>100</v>
      </c>
      <c r="G445" s="509">
        <f t="shared" si="919"/>
        <v>5000</v>
      </c>
      <c r="H445" s="509">
        <f t="shared" si="919"/>
        <v>5000</v>
      </c>
      <c r="I445" s="509">
        <f t="shared" si="919"/>
        <v>5000</v>
      </c>
      <c r="J445" s="509">
        <f t="shared" si="919"/>
        <v>0</v>
      </c>
      <c r="K445" s="509">
        <f t="shared" si="919"/>
        <v>0</v>
      </c>
      <c r="L445" s="509">
        <f t="shared" si="919"/>
        <v>0</v>
      </c>
      <c r="M445" s="509">
        <f t="shared" si="919"/>
        <v>0</v>
      </c>
      <c r="N445" s="509">
        <f t="shared" si="919"/>
        <v>0</v>
      </c>
      <c r="O445" s="509">
        <f t="shared" si="919"/>
        <v>0</v>
      </c>
      <c r="P445" s="509">
        <f t="shared" si="919"/>
        <v>0</v>
      </c>
      <c r="Q445" s="509">
        <f t="shared" si="919"/>
        <v>0</v>
      </c>
      <c r="R445" s="509">
        <f t="shared" si="919"/>
        <v>0</v>
      </c>
      <c r="S445" s="509">
        <f t="shared" si="919"/>
        <v>0</v>
      </c>
      <c r="T445" s="509">
        <f t="shared" si="919"/>
        <v>0</v>
      </c>
      <c r="U445" s="509">
        <f t="shared" si="919"/>
        <v>0</v>
      </c>
      <c r="V445" s="589">
        <f t="shared" si="919"/>
        <v>0</v>
      </c>
    </row>
    <row r="446" spans="1:22" x14ac:dyDescent="0.25">
      <c r="A446" s="616"/>
      <c r="B446" s="505" t="s">
        <v>22</v>
      </c>
      <c r="C446" s="528">
        <f t="shared" si="924"/>
        <v>5000</v>
      </c>
      <c r="D446" s="528">
        <f t="shared" si="925"/>
        <v>5000</v>
      </c>
      <c r="E446" s="528">
        <f t="shared" si="926"/>
        <v>5000</v>
      </c>
      <c r="F446" s="562">
        <f t="shared" si="927"/>
        <v>100</v>
      </c>
      <c r="G446" s="573">
        <v>5000</v>
      </c>
      <c r="H446" s="573">
        <v>5000</v>
      </c>
      <c r="I446" s="573">
        <v>5000</v>
      </c>
      <c r="J446" s="573">
        <v>0</v>
      </c>
      <c r="K446" s="573">
        <v>0</v>
      </c>
      <c r="L446" s="573">
        <v>0</v>
      </c>
      <c r="M446" s="573">
        <v>0</v>
      </c>
      <c r="N446" s="573">
        <v>0</v>
      </c>
      <c r="O446" s="573">
        <v>0</v>
      </c>
      <c r="P446" s="573">
        <v>0</v>
      </c>
      <c r="Q446" s="573">
        <v>0</v>
      </c>
      <c r="R446" s="573">
        <v>0</v>
      </c>
      <c r="S446" s="573">
        <v>0</v>
      </c>
      <c r="T446" s="573">
        <v>0</v>
      </c>
      <c r="U446" s="573">
        <v>0</v>
      </c>
      <c r="V446" s="562">
        <v>0</v>
      </c>
    </row>
    <row r="447" spans="1:22" ht="120" x14ac:dyDescent="0.25">
      <c r="A447" s="616">
        <v>125</v>
      </c>
      <c r="B447" s="434" t="s">
        <v>203</v>
      </c>
      <c r="C447" s="496">
        <f t="shared" si="924"/>
        <v>3000</v>
      </c>
      <c r="D447" s="496">
        <f t="shared" si="925"/>
        <v>3000</v>
      </c>
      <c r="E447" s="496">
        <f t="shared" si="926"/>
        <v>3000</v>
      </c>
      <c r="F447" s="562">
        <f t="shared" si="927"/>
        <v>100</v>
      </c>
      <c r="G447" s="509">
        <f t="shared" si="919"/>
        <v>3000</v>
      </c>
      <c r="H447" s="509">
        <f t="shared" si="919"/>
        <v>3000</v>
      </c>
      <c r="I447" s="509">
        <f t="shared" si="919"/>
        <v>3000</v>
      </c>
      <c r="J447" s="509">
        <f t="shared" si="919"/>
        <v>0</v>
      </c>
      <c r="K447" s="509">
        <f t="shared" si="919"/>
        <v>0</v>
      </c>
      <c r="L447" s="509">
        <f t="shared" si="919"/>
        <v>0</v>
      </c>
      <c r="M447" s="509">
        <f t="shared" si="919"/>
        <v>0</v>
      </c>
      <c r="N447" s="509">
        <f t="shared" si="919"/>
        <v>0</v>
      </c>
      <c r="O447" s="509">
        <f t="shared" si="919"/>
        <v>0</v>
      </c>
      <c r="P447" s="509">
        <f t="shared" si="919"/>
        <v>0</v>
      </c>
      <c r="Q447" s="509">
        <f t="shared" si="919"/>
        <v>0</v>
      </c>
      <c r="R447" s="509">
        <f t="shared" si="919"/>
        <v>0</v>
      </c>
      <c r="S447" s="509">
        <f t="shared" si="919"/>
        <v>0</v>
      </c>
      <c r="T447" s="509">
        <f t="shared" si="919"/>
        <v>0</v>
      </c>
      <c r="U447" s="509">
        <f t="shared" si="919"/>
        <v>0</v>
      </c>
      <c r="V447" s="589">
        <f t="shared" si="919"/>
        <v>0</v>
      </c>
    </row>
    <row r="448" spans="1:22" x14ac:dyDescent="0.25">
      <c r="A448" s="616"/>
      <c r="B448" s="505" t="s">
        <v>22</v>
      </c>
      <c r="C448" s="528">
        <f t="shared" si="924"/>
        <v>3000</v>
      </c>
      <c r="D448" s="528">
        <f t="shared" si="925"/>
        <v>3000</v>
      </c>
      <c r="E448" s="528">
        <f t="shared" si="926"/>
        <v>3000</v>
      </c>
      <c r="F448" s="562">
        <f t="shared" si="927"/>
        <v>100</v>
      </c>
      <c r="G448" s="573">
        <v>3000</v>
      </c>
      <c r="H448" s="573">
        <v>3000</v>
      </c>
      <c r="I448" s="573">
        <v>3000</v>
      </c>
      <c r="J448" s="573">
        <v>0</v>
      </c>
      <c r="K448" s="573">
        <v>0</v>
      </c>
      <c r="L448" s="573">
        <v>0</v>
      </c>
      <c r="M448" s="573">
        <v>0</v>
      </c>
      <c r="N448" s="573">
        <v>0</v>
      </c>
      <c r="O448" s="573">
        <v>0</v>
      </c>
      <c r="P448" s="573">
        <v>0</v>
      </c>
      <c r="Q448" s="573">
        <v>0</v>
      </c>
      <c r="R448" s="573">
        <v>0</v>
      </c>
      <c r="S448" s="573">
        <v>0</v>
      </c>
      <c r="T448" s="573">
        <v>0</v>
      </c>
      <c r="U448" s="573">
        <v>0</v>
      </c>
      <c r="V448" s="562">
        <v>0</v>
      </c>
    </row>
    <row r="449" spans="1:22" ht="195" x14ac:dyDescent="0.25">
      <c r="A449" s="616">
        <v>126</v>
      </c>
      <c r="B449" s="434" t="s">
        <v>815</v>
      </c>
      <c r="C449" s="496">
        <f t="shared" si="924"/>
        <v>130000</v>
      </c>
      <c r="D449" s="496">
        <f t="shared" si="925"/>
        <v>130000</v>
      </c>
      <c r="E449" s="496">
        <f t="shared" si="926"/>
        <v>119167.66</v>
      </c>
      <c r="F449" s="562">
        <f t="shared" si="927"/>
        <v>91.667430769230776</v>
      </c>
      <c r="G449" s="509">
        <f t="shared" si="919"/>
        <v>0</v>
      </c>
      <c r="H449" s="509">
        <f t="shared" si="919"/>
        <v>0</v>
      </c>
      <c r="I449" s="509">
        <f t="shared" si="919"/>
        <v>0</v>
      </c>
      <c r="J449" s="509">
        <f t="shared" si="919"/>
        <v>130000</v>
      </c>
      <c r="K449" s="509">
        <f t="shared" si="919"/>
        <v>130000</v>
      </c>
      <c r="L449" s="509">
        <f t="shared" si="919"/>
        <v>119167.66</v>
      </c>
      <c r="M449" s="509">
        <f t="shared" si="919"/>
        <v>0</v>
      </c>
      <c r="N449" s="509">
        <f t="shared" si="919"/>
        <v>0</v>
      </c>
      <c r="O449" s="509">
        <f t="shared" si="919"/>
        <v>0</v>
      </c>
      <c r="P449" s="509">
        <f t="shared" si="919"/>
        <v>0</v>
      </c>
      <c r="Q449" s="509">
        <f t="shared" si="919"/>
        <v>0</v>
      </c>
      <c r="R449" s="509">
        <f t="shared" si="919"/>
        <v>0</v>
      </c>
      <c r="S449" s="509">
        <f t="shared" si="919"/>
        <v>0</v>
      </c>
      <c r="T449" s="509">
        <f t="shared" si="919"/>
        <v>0</v>
      </c>
      <c r="U449" s="509">
        <f t="shared" si="919"/>
        <v>0</v>
      </c>
      <c r="V449" s="589">
        <f t="shared" si="919"/>
        <v>0</v>
      </c>
    </row>
    <row r="450" spans="1:22" x14ac:dyDescent="0.25">
      <c r="A450" s="616"/>
      <c r="B450" s="505" t="s">
        <v>22</v>
      </c>
      <c r="C450" s="528">
        <f t="shared" si="924"/>
        <v>130000</v>
      </c>
      <c r="D450" s="528">
        <f t="shared" si="925"/>
        <v>130000</v>
      </c>
      <c r="E450" s="528">
        <f t="shared" si="926"/>
        <v>119167.66</v>
      </c>
      <c r="F450" s="562">
        <f t="shared" si="927"/>
        <v>91.667430769230776</v>
      </c>
      <c r="G450" s="573">
        <v>0</v>
      </c>
      <c r="H450" s="573">
        <v>0</v>
      </c>
      <c r="I450" s="573">
        <v>0</v>
      </c>
      <c r="J450" s="573">
        <v>130000</v>
      </c>
      <c r="K450" s="573">
        <v>130000</v>
      </c>
      <c r="L450" s="573">
        <v>119167.66</v>
      </c>
      <c r="M450" s="573">
        <v>0</v>
      </c>
      <c r="N450" s="573">
        <v>0</v>
      </c>
      <c r="O450" s="573">
        <v>0</v>
      </c>
      <c r="P450" s="573">
        <v>0</v>
      </c>
      <c r="Q450" s="573">
        <v>0</v>
      </c>
      <c r="R450" s="573">
        <v>0</v>
      </c>
      <c r="S450" s="573">
        <v>0</v>
      </c>
      <c r="T450" s="573">
        <v>0</v>
      </c>
      <c r="U450" s="573">
        <v>0</v>
      </c>
      <c r="V450" s="562">
        <v>0</v>
      </c>
    </row>
    <row r="451" spans="1:22" ht="135" x14ac:dyDescent="0.25">
      <c r="A451" s="616">
        <v>127</v>
      </c>
      <c r="B451" s="434" t="s">
        <v>187</v>
      </c>
      <c r="C451" s="496">
        <f t="shared" ref="C451:C470" si="928">G451+J451+M451+P451+S451</f>
        <v>66480</v>
      </c>
      <c r="D451" s="496">
        <f t="shared" ref="D451:D470" si="929">H451+K451+N451+Q451+T451</f>
        <v>76980</v>
      </c>
      <c r="E451" s="496">
        <f t="shared" ref="E451:E470" si="930">I451+L451+O451+R451+U451</f>
        <v>76780</v>
      </c>
      <c r="F451" s="562">
        <f t="shared" ref="F451:F470" si="931">E451/C451*100</f>
        <v>115.4933814681107</v>
      </c>
      <c r="G451" s="509">
        <f t="shared" si="919"/>
        <v>14500</v>
      </c>
      <c r="H451" s="509">
        <f t="shared" si="919"/>
        <v>25000</v>
      </c>
      <c r="I451" s="509">
        <f t="shared" si="919"/>
        <v>25000</v>
      </c>
      <c r="J451" s="509">
        <f t="shared" si="919"/>
        <v>0</v>
      </c>
      <c r="K451" s="509">
        <f t="shared" si="919"/>
        <v>0</v>
      </c>
      <c r="L451" s="509">
        <f t="shared" si="919"/>
        <v>0</v>
      </c>
      <c r="M451" s="509">
        <f t="shared" si="919"/>
        <v>0</v>
      </c>
      <c r="N451" s="509">
        <f t="shared" si="919"/>
        <v>0</v>
      </c>
      <c r="O451" s="509">
        <f t="shared" si="919"/>
        <v>0</v>
      </c>
      <c r="P451" s="509">
        <f t="shared" si="919"/>
        <v>32000</v>
      </c>
      <c r="Q451" s="509">
        <f t="shared" si="919"/>
        <v>32000</v>
      </c>
      <c r="R451" s="509">
        <f t="shared" si="919"/>
        <v>31800</v>
      </c>
      <c r="S451" s="509">
        <f t="shared" si="919"/>
        <v>19980</v>
      </c>
      <c r="T451" s="509">
        <f t="shared" si="919"/>
        <v>19980</v>
      </c>
      <c r="U451" s="509">
        <f t="shared" si="919"/>
        <v>19980</v>
      </c>
      <c r="V451" s="589">
        <f t="shared" si="919"/>
        <v>100</v>
      </c>
    </row>
    <row r="452" spans="1:22" x14ac:dyDescent="0.25">
      <c r="A452" s="616"/>
      <c r="B452" s="505" t="s">
        <v>22</v>
      </c>
      <c r="C452" s="528">
        <f t="shared" si="928"/>
        <v>66480</v>
      </c>
      <c r="D452" s="528">
        <f t="shared" si="929"/>
        <v>76980</v>
      </c>
      <c r="E452" s="528">
        <f t="shared" si="930"/>
        <v>76780</v>
      </c>
      <c r="F452" s="562">
        <f t="shared" si="931"/>
        <v>115.4933814681107</v>
      </c>
      <c r="G452" s="573">
        <v>14500</v>
      </c>
      <c r="H452" s="573">
        <v>25000</v>
      </c>
      <c r="I452" s="573">
        <v>25000</v>
      </c>
      <c r="J452" s="573">
        <v>0</v>
      </c>
      <c r="K452" s="573">
        <v>0</v>
      </c>
      <c r="L452" s="573">
        <v>0</v>
      </c>
      <c r="M452" s="573">
        <v>0</v>
      </c>
      <c r="N452" s="573">
        <v>0</v>
      </c>
      <c r="O452" s="573">
        <v>0</v>
      </c>
      <c r="P452" s="573">
        <v>32000</v>
      </c>
      <c r="Q452" s="573">
        <v>32000</v>
      </c>
      <c r="R452" s="573">
        <v>31800</v>
      </c>
      <c r="S452" s="573">
        <v>19980</v>
      </c>
      <c r="T452" s="573">
        <v>19980</v>
      </c>
      <c r="U452" s="573">
        <v>19980</v>
      </c>
      <c r="V452" s="562">
        <f t="shared" ref="V452" si="932">U452/S452*100</f>
        <v>100</v>
      </c>
    </row>
    <row r="453" spans="1:22" ht="150" x14ac:dyDescent="0.25">
      <c r="A453" s="616">
        <v>128</v>
      </c>
      <c r="B453" s="434" t="s">
        <v>188</v>
      </c>
      <c r="C453" s="496">
        <f t="shared" si="928"/>
        <v>49970</v>
      </c>
      <c r="D453" s="496">
        <f t="shared" si="929"/>
        <v>44350</v>
      </c>
      <c r="E453" s="496">
        <f t="shared" si="930"/>
        <v>43950</v>
      </c>
      <c r="F453" s="562">
        <f t="shared" si="931"/>
        <v>87.952771662997804</v>
      </c>
      <c r="G453" s="509">
        <f t="shared" ref="G453:V475" si="933">G454</f>
        <v>5000</v>
      </c>
      <c r="H453" s="509">
        <f t="shared" si="933"/>
        <v>0</v>
      </c>
      <c r="I453" s="509">
        <f t="shared" si="933"/>
        <v>0</v>
      </c>
      <c r="J453" s="509">
        <f t="shared" si="933"/>
        <v>5000</v>
      </c>
      <c r="K453" s="509">
        <f t="shared" si="933"/>
        <v>4380</v>
      </c>
      <c r="L453" s="509">
        <f t="shared" si="933"/>
        <v>4380</v>
      </c>
      <c r="M453" s="509">
        <f t="shared" si="933"/>
        <v>10000</v>
      </c>
      <c r="N453" s="509">
        <f t="shared" si="933"/>
        <v>10000</v>
      </c>
      <c r="O453" s="509">
        <f t="shared" si="933"/>
        <v>9600</v>
      </c>
      <c r="P453" s="509">
        <f t="shared" si="933"/>
        <v>0</v>
      </c>
      <c r="Q453" s="509">
        <f t="shared" si="933"/>
        <v>0</v>
      </c>
      <c r="R453" s="509">
        <f t="shared" si="933"/>
        <v>0</v>
      </c>
      <c r="S453" s="509">
        <f t="shared" si="933"/>
        <v>29970</v>
      </c>
      <c r="T453" s="509">
        <f t="shared" si="933"/>
        <v>29970</v>
      </c>
      <c r="U453" s="509">
        <f t="shared" si="933"/>
        <v>29970</v>
      </c>
      <c r="V453" s="589">
        <f t="shared" si="933"/>
        <v>100</v>
      </c>
    </row>
    <row r="454" spans="1:22" x14ac:dyDescent="0.25">
      <c r="A454" s="616"/>
      <c r="B454" s="505" t="s">
        <v>22</v>
      </c>
      <c r="C454" s="528">
        <f t="shared" si="928"/>
        <v>49970</v>
      </c>
      <c r="D454" s="528">
        <f t="shared" si="929"/>
        <v>44350</v>
      </c>
      <c r="E454" s="528">
        <f t="shared" si="930"/>
        <v>43950</v>
      </c>
      <c r="F454" s="562">
        <f t="shared" si="931"/>
        <v>87.952771662997804</v>
      </c>
      <c r="G454" s="573">
        <v>5000</v>
      </c>
      <c r="H454" s="573">
        <v>0</v>
      </c>
      <c r="I454" s="573">
        <v>0</v>
      </c>
      <c r="J454" s="573">
        <v>5000</v>
      </c>
      <c r="K454" s="573">
        <v>4380</v>
      </c>
      <c r="L454" s="573">
        <v>4380</v>
      </c>
      <c r="M454" s="573">
        <v>10000</v>
      </c>
      <c r="N454" s="573">
        <v>10000</v>
      </c>
      <c r="O454" s="573">
        <v>9600</v>
      </c>
      <c r="P454" s="573">
        <v>0</v>
      </c>
      <c r="Q454" s="573">
        <v>0</v>
      </c>
      <c r="R454" s="573">
        <v>0</v>
      </c>
      <c r="S454" s="573">
        <v>29970</v>
      </c>
      <c r="T454" s="573">
        <v>29970</v>
      </c>
      <c r="U454" s="573">
        <v>29970</v>
      </c>
      <c r="V454" s="562">
        <f t="shared" ref="V454" si="934">U454/S454*100</f>
        <v>100</v>
      </c>
    </row>
    <row r="455" spans="1:22" ht="75" x14ac:dyDescent="0.25">
      <c r="A455" s="616">
        <v>129</v>
      </c>
      <c r="B455" s="434" t="s">
        <v>205</v>
      </c>
      <c r="C455" s="496">
        <f t="shared" si="928"/>
        <v>40000</v>
      </c>
      <c r="D455" s="496">
        <f t="shared" si="929"/>
        <v>30000</v>
      </c>
      <c r="E455" s="496">
        <f t="shared" si="930"/>
        <v>29900</v>
      </c>
      <c r="F455" s="562">
        <f t="shared" si="931"/>
        <v>74.75</v>
      </c>
      <c r="G455" s="509">
        <f t="shared" si="933"/>
        <v>10000</v>
      </c>
      <c r="H455" s="509">
        <f t="shared" si="933"/>
        <v>0</v>
      </c>
      <c r="I455" s="509">
        <f t="shared" si="933"/>
        <v>0</v>
      </c>
      <c r="J455" s="509">
        <f t="shared" si="933"/>
        <v>10000</v>
      </c>
      <c r="K455" s="509">
        <f t="shared" si="933"/>
        <v>10000</v>
      </c>
      <c r="L455" s="509">
        <f t="shared" si="933"/>
        <v>9900</v>
      </c>
      <c r="M455" s="509">
        <f t="shared" si="933"/>
        <v>10000</v>
      </c>
      <c r="N455" s="509">
        <f t="shared" si="933"/>
        <v>10000</v>
      </c>
      <c r="O455" s="509">
        <f t="shared" si="933"/>
        <v>10000</v>
      </c>
      <c r="P455" s="509">
        <f t="shared" si="933"/>
        <v>10000</v>
      </c>
      <c r="Q455" s="509">
        <f t="shared" si="933"/>
        <v>10000</v>
      </c>
      <c r="R455" s="509">
        <f t="shared" si="933"/>
        <v>10000</v>
      </c>
      <c r="S455" s="509">
        <f t="shared" si="933"/>
        <v>0</v>
      </c>
      <c r="T455" s="509">
        <f t="shared" si="933"/>
        <v>0</v>
      </c>
      <c r="U455" s="509">
        <f t="shared" si="933"/>
        <v>0</v>
      </c>
      <c r="V455" s="589">
        <f t="shared" si="933"/>
        <v>0</v>
      </c>
    </row>
    <row r="456" spans="1:22" x14ac:dyDescent="0.25">
      <c r="A456" s="616"/>
      <c r="B456" s="505" t="s">
        <v>22</v>
      </c>
      <c r="C456" s="528">
        <f t="shared" si="928"/>
        <v>40000</v>
      </c>
      <c r="D456" s="528">
        <f t="shared" si="929"/>
        <v>30000</v>
      </c>
      <c r="E456" s="528">
        <f t="shared" si="930"/>
        <v>29900</v>
      </c>
      <c r="F456" s="562">
        <f t="shared" si="931"/>
        <v>74.75</v>
      </c>
      <c r="G456" s="573">
        <v>10000</v>
      </c>
      <c r="H456" s="573">
        <v>0</v>
      </c>
      <c r="I456" s="573">
        <v>0</v>
      </c>
      <c r="J456" s="573">
        <v>10000</v>
      </c>
      <c r="K456" s="573">
        <v>10000</v>
      </c>
      <c r="L456" s="573">
        <v>9900</v>
      </c>
      <c r="M456" s="573">
        <v>10000</v>
      </c>
      <c r="N456" s="573">
        <v>10000</v>
      </c>
      <c r="O456" s="573">
        <v>10000</v>
      </c>
      <c r="P456" s="573">
        <v>10000</v>
      </c>
      <c r="Q456" s="573">
        <v>10000</v>
      </c>
      <c r="R456" s="573">
        <v>10000</v>
      </c>
      <c r="S456" s="573">
        <v>0</v>
      </c>
      <c r="T456" s="573">
        <v>0</v>
      </c>
      <c r="U456" s="573">
        <v>0</v>
      </c>
      <c r="V456" s="619">
        <v>0</v>
      </c>
    </row>
    <row r="457" spans="1:22" ht="135" x14ac:dyDescent="0.25">
      <c r="A457" s="616">
        <v>130</v>
      </c>
      <c r="B457" s="434" t="s">
        <v>201</v>
      </c>
      <c r="C457" s="496">
        <f t="shared" si="928"/>
        <v>41000</v>
      </c>
      <c r="D457" s="496">
        <f t="shared" si="929"/>
        <v>38253.380000000005</v>
      </c>
      <c r="E457" s="496">
        <f t="shared" si="930"/>
        <v>38177.75</v>
      </c>
      <c r="F457" s="562">
        <f t="shared" si="931"/>
        <v>93.11646341463414</v>
      </c>
      <c r="G457" s="509">
        <f t="shared" si="933"/>
        <v>3000</v>
      </c>
      <c r="H457" s="509">
        <f t="shared" si="933"/>
        <v>2731.3</v>
      </c>
      <c r="I457" s="509">
        <f t="shared" si="933"/>
        <v>2731.3</v>
      </c>
      <c r="J457" s="509">
        <f t="shared" si="933"/>
        <v>10000</v>
      </c>
      <c r="K457" s="509">
        <f t="shared" si="933"/>
        <v>9998</v>
      </c>
      <c r="L457" s="509">
        <f t="shared" si="933"/>
        <v>9959</v>
      </c>
      <c r="M457" s="509">
        <f t="shared" si="933"/>
        <v>10000</v>
      </c>
      <c r="N457" s="509">
        <f t="shared" si="933"/>
        <v>9915.8799999999992</v>
      </c>
      <c r="O457" s="509">
        <f t="shared" si="933"/>
        <v>9912.69</v>
      </c>
      <c r="P457" s="509">
        <f t="shared" si="933"/>
        <v>10000</v>
      </c>
      <c r="Q457" s="509">
        <f t="shared" si="933"/>
        <v>9995.2000000000007</v>
      </c>
      <c r="R457" s="509">
        <f t="shared" si="933"/>
        <v>9963.2000000000007</v>
      </c>
      <c r="S457" s="509">
        <f t="shared" si="933"/>
        <v>8000</v>
      </c>
      <c r="T457" s="509">
        <f t="shared" si="933"/>
        <v>5613</v>
      </c>
      <c r="U457" s="509">
        <f t="shared" si="933"/>
        <v>5611.56</v>
      </c>
      <c r="V457" s="589">
        <f t="shared" si="933"/>
        <v>70.144500000000008</v>
      </c>
    </row>
    <row r="458" spans="1:22" x14ac:dyDescent="0.25">
      <c r="A458" s="616"/>
      <c r="B458" s="505" t="s">
        <v>22</v>
      </c>
      <c r="C458" s="528">
        <f t="shared" si="928"/>
        <v>41000</v>
      </c>
      <c r="D458" s="528">
        <f t="shared" si="929"/>
        <v>38253.380000000005</v>
      </c>
      <c r="E458" s="528">
        <f t="shared" si="930"/>
        <v>38177.75</v>
      </c>
      <c r="F458" s="562">
        <f t="shared" si="931"/>
        <v>93.11646341463414</v>
      </c>
      <c r="G458" s="573">
        <v>3000</v>
      </c>
      <c r="H458" s="573">
        <v>2731.3</v>
      </c>
      <c r="I458" s="573">
        <v>2731.3</v>
      </c>
      <c r="J458" s="573">
        <v>10000</v>
      </c>
      <c r="K458" s="573">
        <v>9998</v>
      </c>
      <c r="L458" s="573">
        <v>9959</v>
      </c>
      <c r="M458" s="573">
        <v>10000</v>
      </c>
      <c r="N458" s="573">
        <v>9915.8799999999992</v>
      </c>
      <c r="O458" s="573">
        <v>9912.69</v>
      </c>
      <c r="P458" s="573">
        <v>10000</v>
      </c>
      <c r="Q458" s="573">
        <v>9995.2000000000007</v>
      </c>
      <c r="R458" s="573">
        <v>9963.2000000000007</v>
      </c>
      <c r="S458" s="573">
        <v>8000</v>
      </c>
      <c r="T458" s="573">
        <v>5613</v>
      </c>
      <c r="U458" s="573">
        <v>5611.56</v>
      </c>
      <c r="V458" s="619">
        <f t="shared" ref="V458" si="935">U458/S458*100</f>
        <v>70.144500000000008</v>
      </c>
    </row>
    <row r="459" spans="1:22" ht="165" x14ac:dyDescent="0.25">
      <c r="A459" s="616">
        <v>131</v>
      </c>
      <c r="B459" s="434" t="s">
        <v>200</v>
      </c>
      <c r="C459" s="496">
        <f t="shared" si="928"/>
        <v>35000</v>
      </c>
      <c r="D459" s="496">
        <f t="shared" si="929"/>
        <v>14918.029999999999</v>
      </c>
      <c r="E459" s="496">
        <f t="shared" si="930"/>
        <v>14918.029999999999</v>
      </c>
      <c r="F459" s="562">
        <f t="shared" si="931"/>
        <v>42.622942857142853</v>
      </c>
      <c r="G459" s="509">
        <f t="shared" si="933"/>
        <v>20000</v>
      </c>
      <c r="H459" s="509">
        <f t="shared" si="933"/>
        <v>0</v>
      </c>
      <c r="I459" s="509">
        <f t="shared" si="933"/>
        <v>0</v>
      </c>
      <c r="J459" s="509">
        <f t="shared" si="933"/>
        <v>5000</v>
      </c>
      <c r="K459" s="509">
        <f t="shared" si="933"/>
        <v>4918.03</v>
      </c>
      <c r="L459" s="509">
        <f t="shared" si="933"/>
        <v>4918.03</v>
      </c>
      <c r="M459" s="509">
        <f t="shared" si="933"/>
        <v>5000</v>
      </c>
      <c r="N459" s="509">
        <f t="shared" si="933"/>
        <v>5000</v>
      </c>
      <c r="O459" s="509">
        <f t="shared" si="933"/>
        <v>5000</v>
      </c>
      <c r="P459" s="509">
        <f t="shared" si="933"/>
        <v>5000</v>
      </c>
      <c r="Q459" s="509">
        <f t="shared" si="933"/>
        <v>5000</v>
      </c>
      <c r="R459" s="509">
        <f t="shared" si="933"/>
        <v>5000</v>
      </c>
      <c r="S459" s="509">
        <f t="shared" si="933"/>
        <v>0</v>
      </c>
      <c r="T459" s="509">
        <f t="shared" si="933"/>
        <v>0</v>
      </c>
      <c r="U459" s="509">
        <f t="shared" si="933"/>
        <v>0</v>
      </c>
      <c r="V459" s="589">
        <f t="shared" si="933"/>
        <v>0</v>
      </c>
    </row>
    <row r="460" spans="1:22" x14ac:dyDescent="0.25">
      <c r="A460" s="616"/>
      <c r="B460" s="505" t="s">
        <v>22</v>
      </c>
      <c r="C460" s="528">
        <f t="shared" si="928"/>
        <v>35000</v>
      </c>
      <c r="D460" s="528">
        <f t="shared" si="929"/>
        <v>14918.029999999999</v>
      </c>
      <c r="E460" s="528">
        <f t="shared" si="930"/>
        <v>14918.029999999999</v>
      </c>
      <c r="F460" s="562">
        <f t="shared" si="931"/>
        <v>42.622942857142853</v>
      </c>
      <c r="G460" s="573">
        <v>20000</v>
      </c>
      <c r="H460" s="573">
        <v>0</v>
      </c>
      <c r="I460" s="573">
        <v>0</v>
      </c>
      <c r="J460" s="573">
        <v>5000</v>
      </c>
      <c r="K460" s="573">
        <v>4918.03</v>
      </c>
      <c r="L460" s="573">
        <v>4918.03</v>
      </c>
      <c r="M460" s="573">
        <v>5000</v>
      </c>
      <c r="N460" s="573">
        <v>5000</v>
      </c>
      <c r="O460" s="573">
        <v>5000</v>
      </c>
      <c r="P460" s="573">
        <v>5000</v>
      </c>
      <c r="Q460" s="573">
        <v>5000</v>
      </c>
      <c r="R460" s="573">
        <v>5000</v>
      </c>
      <c r="S460" s="573">
        <v>0</v>
      </c>
      <c r="T460" s="573">
        <v>0</v>
      </c>
      <c r="U460" s="573">
        <v>0</v>
      </c>
      <c r="V460" s="619">
        <v>0</v>
      </c>
    </row>
    <row r="461" spans="1:22" ht="90" x14ac:dyDescent="0.25">
      <c r="A461" s="616">
        <v>132</v>
      </c>
      <c r="B461" s="434" t="s">
        <v>816</v>
      </c>
      <c r="C461" s="496">
        <f t="shared" si="928"/>
        <v>8000</v>
      </c>
      <c r="D461" s="496">
        <f t="shared" si="929"/>
        <v>8000</v>
      </c>
      <c r="E461" s="496">
        <f t="shared" si="930"/>
        <v>8000</v>
      </c>
      <c r="F461" s="562">
        <f t="shared" si="931"/>
        <v>100</v>
      </c>
      <c r="G461" s="509">
        <f t="shared" si="933"/>
        <v>0</v>
      </c>
      <c r="H461" s="509">
        <f t="shared" si="933"/>
        <v>0</v>
      </c>
      <c r="I461" s="509">
        <f t="shared" si="933"/>
        <v>0</v>
      </c>
      <c r="J461" s="509">
        <f t="shared" si="933"/>
        <v>2000</v>
      </c>
      <c r="K461" s="509">
        <f t="shared" si="933"/>
        <v>2000</v>
      </c>
      <c r="L461" s="509">
        <f t="shared" si="933"/>
        <v>2000</v>
      </c>
      <c r="M461" s="509">
        <f t="shared" si="933"/>
        <v>2000</v>
      </c>
      <c r="N461" s="509">
        <f t="shared" si="933"/>
        <v>2000</v>
      </c>
      <c r="O461" s="509">
        <f t="shared" si="933"/>
        <v>2000</v>
      </c>
      <c r="P461" s="509">
        <f t="shared" si="933"/>
        <v>2000</v>
      </c>
      <c r="Q461" s="509">
        <f t="shared" si="933"/>
        <v>2000</v>
      </c>
      <c r="R461" s="509">
        <f t="shared" si="933"/>
        <v>2000</v>
      </c>
      <c r="S461" s="509">
        <f t="shared" si="933"/>
        <v>2000</v>
      </c>
      <c r="T461" s="509">
        <f t="shared" si="933"/>
        <v>2000</v>
      </c>
      <c r="U461" s="509">
        <f t="shared" si="933"/>
        <v>2000</v>
      </c>
      <c r="V461" s="589">
        <f t="shared" si="933"/>
        <v>100</v>
      </c>
    </row>
    <row r="462" spans="1:22" x14ac:dyDescent="0.25">
      <c r="A462" s="616"/>
      <c r="B462" s="505" t="s">
        <v>22</v>
      </c>
      <c r="C462" s="528">
        <f t="shared" si="928"/>
        <v>8000</v>
      </c>
      <c r="D462" s="528">
        <f t="shared" si="929"/>
        <v>8000</v>
      </c>
      <c r="E462" s="528">
        <f t="shared" si="930"/>
        <v>8000</v>
      </c>
      <c r="F462" s="562">
        <f t="shared" si="931"/>
        <v>100</v>
      </c>
      <c r="G462" s="573">
        <v>0</v>
      </c>
      <c r="H462" s="573">
        <v>0</v>
      </c>
      <c r="I462" s="573">
        <v>0</v>
      </c>
      <c r="J462" s="573">
        <v>2000</v>
      </c>
      <c r="K462" s="573">
        <v>2000</v>
      </c>
      <c r="L462" s="573">
        <v>2000</v>
      </c>
      <c r="M462" s="573">
        <v>2000</v>
      </c>
      <c r="N462" s="573">
        <v>2000</v>
      </c>
      <c r="O462" s="573">
        <v>2000</v>
      </c>
      <c r="P462" s="573">
        <v>2000</v>
      </c>
      <c r="Q462" s="573">
        <v>2000</v>
      </c>
      <c r="R462" s="573">
        <v>2000</v>
      </c>
      <c r="S462" s="573">
        <v>2000</v>
      </c>
      <c r="T462" s="573">
        <v>2000</v>
      </c>
      <c r="U462" s="573">
        <v>2000</v>
      </c>
      <c r="V462" s="619">
        <f t="shared" ref="V462" si="936">U462/S462*100</f>
        <v>100</v>
      </c>
    </row>
    <row r="463" spans="1:22" ht="165" x14ac:dyDescent="0.25">
      <c r="A463" s="616">
        <v>133</v>
      </c>
      <c r="B463" s="434" t="s">
        <v>192</v>
      </c>
      <c r="C463" s="496">
        <f t="shared" si="928"/>
        <v>40000</v>
      </c>
      <c r="D463" s="496">
        <f t="shared" si="929"/>
        <v>32515</v>
      </c>
      <c r="E463" s="496">
        <f t="shared" si="930"/>
        <v>32489.690000000002</v>
      </c>
      <c r="F463" s="562">
        <f t="shared" si="931"/>
        <v>81.224225000000004</v>
      </c>
      <c r="G463" s="509">
        <f t="shared" si="933"/>
        <v>20000</v>
      </c>
      <c r="H463" s="509">
        <f t="shared" si="933"/>
        <v>12515</v>
      </c>
      <c r="I463" s="509">
        <f t="shared" si="933"/>
        <v>12514.4</v>
      </c>
      <c r="J463" s="509">
        <f t="shared" si="933"/>
        <v>20000</v>
      </c>
      <c r="K463" s="509">
        <f t="shared" si="933"/>
        <v>20000</v>
      </c>
      <c r="L463" s="509">
        <f t="shared" si="933"/>
        <v>19975.29</v>
      </c>
      <c r="M463" s="509">
        <f t="shared" si="933"/>
        <v>0</v>
      </c>
      <c r="N463" s="509">
        <f t="shared" si="933"/>
        <v>0</v>
      </c>
      <c r="O463" s="509">
        <f t="shared" si="933"/>
        <v>0</v>
      </c>
      <c r="P463" s="509">
        <f t="shared" si="933"/>
        <v>0</v>
      </c>
      <c r="Q463" s="509">
        <f t="shared" si="933"/>
        <v>0</v>
      </c>
      <c r="R463" s="509">
        <f t="shared" si="933"/>
        <v>0</v>
      </c>
      <c r="S463" s="509">
        <f t="shared" si="933"/>
        <v>0</v>
      </c>
      <c r="T463" s="509">
        <f t="shared" si="933"/>
        <v>0</v>
      </c>
      <c r="U463" s="509">
        <f t="shared" si="933"/>
        <v>0</v>
      </c>
      <c r="V463" s="589">
        <f t="shared" si="933"/>
        <v>0</v>
      </c>
    </row>
    <row r="464" spans="1:22" x14ac:dyDescent="0.25">
      <c r="A464" s="616"/>
      <c r="B464" s="505" t="s">
        <v>22</v>
      </c>
      <c r="C464" s="528">
        <f t="shared" si="928"/>
        <v>40000</v>
      </c>
      <c r="D464" s="528">
        <f t="shared" si="929"/>
        <v>32515</v>
      </c>
      <c r="E464" s="528">
        <f t="shared" si="930"/>
        <v>32489.690000000002</v>
      </c>
      <c r="F464" s="562">
        <f t="shared" si="931"/>
        <v>81.224225000000004</v>
      </c>
      <c r="G464" s="573">
        <v>20000</v>
      </c>
      <c r="H464" s="573">
        <v>12515</v>
      </c>
      <c r="I464" s="573">
        <v>12514.4</v>
      </c>
      <c r="J464" s="573">
        <v>20000</v>
      </c>
      <c r="K464" s="573">
        <v>20000</v>
      </c>
      <c r="L464" s="573">
        <v>19975.29</v>
      </c>
      <c r="M464" s="573">
        <v>0</v>
      </c>
      <c r="N464" s="573">
        <v>0</v>
      </c>
      <c r="O464" s="573">
        <v>0</v>
      </c>
      <c r="P464" s="573">
        <v>0</v>
      </c>
      <c r="Q464" s="573">
        <v>0</v>
      </c>
      <c r="R464" s="573">
        <v>0</v>
      </c>
      <c r="S464" s="573">
        <v>0</v>
      </c>
      <c r="T464" s="573">
        <v>0</v>
      </c>
      <c r="U464" s="573">
        <v>0</v>
      </c>
      <c r="V464" s="619">
        <v>0</v>
      </c>
    </row>
    <row r="465" spans="1:29" ht="135" x14ac:dyDescent="0.25">
      <c r="A465" s="616">
        <v>134</v>
      </c>
      <c r="B465" s="434" t="s">
        <v>403</v>
      </c>
      <c r="C465" s="496">
        <f t="shared" si="928"/>
        <v>15000</v>
      </c>
      <c r="D465" s="496">
        <f t="shared" si="929"/>
        <v>85795.25</v>
      </c>
      <c r="E465" s="496">
        <f t="shared" si="930"/>
        <v>85795.25</v>
      </c>
      <c r="F465" s="562">
        <f t="shared" si="931"/>
        <v>571.96833333333336</v>
      </c>
      <c r="G465" s="509">
        <f t="shared" si="933"/>
        <v>15000</v>
      </c>
      <c r="H465" s="509">
        <f t="shared" si="933"/>
        <v>85795.25</v>
      </c>
      <c r="I465" s="509">
        <f t="shared" si="933"/>
        <v>85795.25</v>
      </c>
      <c r="J465" s="509">
        <f t="shared" si="933"/>
        <v>0</v>
      </c>
      <c r="K465" s="509">
        <f t="shared" si="933"/>
        <v>0</v>
      </c>
      <c r="L465" s="509">
        <f t="shared" si="933"/>
        <v>0</v>
      </c>
      <c r="M465" s="509">
        <f t="shared" si="933"/>
        <v>0</v>
      </c>
      <c r="N465" s="509">
        <f t="shared" si="933"/>
        <v>0</v>
      </c>
      <c r="O465" s="509">
        <f t="shared" si="933"/>
        <v>0</v>
      </c>
      <c r="P465" s="509">
        <f t="shared" si="933"/>
        <v>0</v>
      </c>
      <c r="Q465" s="509">
        <f t="shared" si="933"/>
        <v>0</v>
      </c>
      <c r="R465" s="509">
        <f t="shared" si="933"/>
        <v>0</v>
      </c>
      <c r="S465" s="509">
        <f t="shared" si="933"/>
        <v>0</v>
      </c>
      <c r="T465" s="509">
        <f t="shared" si="933"/>
        <v>0</v>
      </c>
      <c r="U465" s="509">
        <f t="shared" si="933"/>
        <v>0</v>
      </c>
      <c r="V465" s="589">
        <f t="shared" si="933"/>
        <v>0</v>
      </c>
    </row>
    <row r="466" spans="1:29" s="602" customFormat="1" ht="30" x14ac:dyDescent="0.25">
      <c r="A466" s="616"/>
      <c r="B466" s="505" t="s">
        <v>139</v>
      </c>
      <c r="C466" s="528">
        <f t="shared" si="928"/>
        <v>15000</v>
      </c>
      <c r="D466" s="528">
        <f t="shared" si="929"/>
        <v>85795.25</v>
      </c>
      <c r="E466" s="528">
        <f t="shared" si="930"/>
        <v>85795.25</v>
      </c>
      <c r="F466" s="562">
        <f t="shared" si="931"/>
        <v>571.96833333333336</v>
      </c>
      <c r="G466" s="545">
        <v>15000</v>
      </c>
      <c r="H466" s="545">
        <v>85795.25</v>
      </c>
      <c r="I466" s="545">
        <v>85795.25</v>
      </c>
      <c r="J466" s="545">
        <v>0</v>
      </c>
      <c r="K466" s="545">
        <v>0</v>
      </c>
      <c r="L466" s="545">
        <v>0</v>
      </c>
      <c r="M466" s="545">
        <v>0</v>
      </c>
      <c r="N466" s="545">
        <v>0</v>
      </c>
      <c r="O466" s="545">
        <v>0</v>
      </c>
      <c r="P466" s="545">
        <v>0</v>
      </c>
      <c r="Q466" s="545">
        <v>0</v>
      </c>
      <c r="R466" s="545">
        <v>0</v>
      </c>
      <c r="S466" s="545">
        <v>0</v>
      </c>
      <c r="T466" s="545">
        <v>0</v>
      </c>
      <c r="U466" s="545">
        <v>0</v>
      </c>
      <c r="V466" s="574">
        <v>0</v>
      </c>
      <c r="W466" s="601"/>
      <c r="X466" s="601"/>
      <c r="Y466" s="601"/>
      <c r="Z466" s="601"/>
      <c r="AA466" s="601"/>
      <c r="AB466" s="601"/>
      <c r="AC466" s="601"/>
    </row>
    <row r="467" spans="1:29" ht="111" customHeight="1" x14ac:dyDescent="0.25">
      <c r="A467" s="616">
        <v>135</v>
      </c>
      <c r="B467" s="434" t="s">
        <v>740</v>
      </c>
      <c r="C467" s="496">
        <f t="shared" si="928"/>
        <v>70000</v>
      </c>
      <c r="D467" s="496">
        <f t="shared" si="929"/>
        <v>42250</v>
      </c>
      <c r="E467" s="496">
        <f t="shared" si="930"/>
        <v>39061.82</v>
      </c>
      <c r="F467" s="562">
        <f t="shared" si="931"/>
        <v>55.802600000000005</v>
      </c>
      <c r="G467" s="509">
        <f t="shared" si="933"/>
        <v>25000</v>
      </c>
      <c r="H467" s="509">
        <f t="shared" si="933"/>
        <v>0</v>
      </c>
      <c r="I467" s="509">
        <f t="shared" si="933"/>
        <v>0</v>
      </c>
      <c r="J467" s="509">
        <f t="shared" si="933"/>
        <v>25000</v>
      </c>
      <c r="K467" s="509">
        <f t="shared" si="933"/>
        <v>25000</v>
      </c>
      <c r="L467" s="509">
        <f t="shared" si="933"/>
        <v>22400</v>
      </c>
      <c r="M467" s="509">
        <f t="shared" si="933"/>
        <v>10000</v>
      </c>
      <c r="N467" s="509">
        <f t="shared" si="933"/>
        <v>10000</v>
      </c>
      <c r="O467" s="509">
        <f t="shared" si="933"/>
        <v>9744.7999999999993</v>
      </c>
      <c r="P467" s="509">
        <f t="shared" si="933"/>
        <v>10000</v>
      </c>
      <c r="Q467" s="509">
        <f t="shared" si="933"/>
        <v>7250</v>
      </c>
      <c r="R467" s="509">
        <f t="shared" si="933"/>
        <v>6917.02</v>
      </c>
      <c r="S467" s="509">
        <f t="shared" si="933"/>
        <v>0</v>
      </c>
      <c r="T467" s="509">
        <f t="shared" si="933"/>
        <v>0</v>
      </c>
      <c r="U467" s="509">
        <f t="shared" si="933"/>
        <v>0</v>
      </c>
      <c r="V467" s="589">
        <f t="shared" si="933"/>
        <v>0</v>
      </c>
    </row>
    <row r="468" spans="1:29" s="602" customFormat="1" x14ac:dyDescent="0.25">
      <c r="A468" s="616"/>
      <c r="B468" s="505" t="s">
        <v>22</v>
      </c>
      <c r="C468" s="528">
        <f t="shared" si="928"/>
        <v>70000</v>
      </c>
      <c r="D468" s="528">
        <f t="shared" si="929"/>
        <v>42250</v>
      </c>
      <c r="E468" s="528">
        <f t="shared" si="930"/>
        <v>39061.82</v>
      </c>
      <c r="F468" s="562">
        <f t="shared" si="931"/>
        <v>55.802600000000005</v>
      </c>
      <c r="G468" s="545">
        <v>25000</v>
      </c>
      <c r="H468" s="545">
        <v>0</v>
      </c>
      <c r="I468" s="545">
        <v>0</v>
      </c>
      <c r="J468" s="545">
        <v>25000</v>
      </c>
      <c r="K468" s="545">
        <v>25000</v>
      </c>
      <c r="L468" s="545">
        <v>22400</v>
      </c>
      <c r="M468" s="545">
        <v>10000</v>
      </c>
      <c r="N468" s="545">
        <v>10000</v>
      </c>
      <c r="O468" s="545">
        <v>9744.7999999999993</v>
      </c>
      <c r="P468" s="545">
        <v>10000</v>
      </c>
      <c r="Q468" s="545">
        <v>7250</v>
      </c>
      <c r="R468" s="545">
        <v>6917.02</v>
      </c>
      <c r="S468" s="545">
        <v>0</v>
      </c>
      <c r="T468" s="545">
        <v>0</v>
      </c>
      <c r="U468" s="545">
        <v>0</v>
      </c>
      <c r="V468" s="574">
        <v>0</v>
      </c>
      <c r="W468" s="601"/>
      <c r="X468" s="601"/>
      <c r="Y468" s="601"/>
      <c r="Z468" s="601"/>
      <c r="AA468" s="601"/>
      <c r="AB468" s="601"/>
      <c r="AC468" s="601"/>
    </row>
    <row r="469" spans="1:29" ht="120" x14ac:dyDescent="0.25">
      <c r="A469" s="616">
        <v>136</v>
      </c>
      <c r="B469" s="434" t="s">
        <v>203</v>
      </c>
      <c r="C469" s="496">
        <f t="shared" si="928"/>
        <v>7000</v>
      </c>
      <c r="D469" s="496">
        <f t="shared" si="929"/>
        <v>6999</v>
      </c>
      <c r="E469" s="496">
        <f t="shared" si="930"/>
        <v>6996.2</v>
      </c>
      <c r="F469" s="562">
        <f t="shared" si="931"/>
        <v>99.945714285714288</v>
      </c>
      <c r="G469" s="509">
        <f t="shared" si="933"/>
        <v>2000</v>
      </c>
      <c r="H469" s="509">
        <f t="shared" si="933"/>
        <v>1999</v>
      </c>
      <c r="I469" s="509">
        <f t="shared" si="933"/>
        <v>1999</v>
      </c>
      <c r="J469" s="509">
        <f t="shared" si="933"/>
        <v>2000</v>
      </c>
      <c r="K469" s="509">
        <f t="shared" si="933"/>
        <v>2000</v>
      </c>
      <c r="L469" s="509">
        <f t="shared" si="933"/>
        <v>2000</v>
      </c>
      <c r="M469" s="509">
        <f t="shared" si="933"/>
        <v>3000</v>
      </c>
      <c r="N469" s="509">
        <f t="shared" si="933"/>
        <v>3000</v>
      </c>
      <c r="O469" s="509">
        <f t="shared" si="933"/>
        <v>2997.2</v>
      </c>
      <c r="P469" s="509">
        <f t="shared" si="933"/>
        <v>0</v>
      </c>
      <c r="Q469" s="509">
        <f t="shared" si="933"/>
        <v>0</v>
      </c>
      <c r="R469" s="509">
        <f t="shared" si="933"/>
        <v>0</v>
      </c>
      <c r="S469" s="509">
        <f t="shared" si="933"/>
        <v>0</v>
      </c>
      <c r="T469" s="509">
        <f t="shared" si="933"/>
        <v>0</v>
      </c>
      <c r="U469" s="509">
        <f t="shared" si="933"/>
        <v>0</v>
      </c>
      <c r="V469" s="589">
        <f t="shared" si="933"/>
        <v>0</v>
      </c>
    </row>
    <row r="470" spans="1:29" s="602" customFormat="1" x14ac:dyDescent="0.25">
      <c r="A470" s="616"/>
      <c r="B470" s="505" t="s">
        <v>22</v>
      </c>
      <c r="C470" s="528">
        <f t="shared" si="928"/>
        <v>7000</v>
      </c>
      <c r="D470" s="528">
        <f t="shared" si="929"/>
        <v>6999</v>
      </c>
      <c r="E470" s="528">
        <f t="shared" si="930"/>
        <v>6996.2</v>
      </c>
      <c r="F470" s="562">
        <f t="shared" si="931"/>
        <v>99.945714285714288</v>
      </c>
      <c r="G470" s="545">
        <v>2000</v>
      </c>
      <c r="H470" s="545">
        <v>1999</v>
      </c>
      <c r="I470" s="545">
        <v>1999</v>
      </c>
      <c r="J470" s="545">
        <v>2000</v>
      </c>
      <c r="K470" s="545">
        <v>2000</v>
      </c>
      <c r="L470" s="545">
        <v>2000</v>
      </c>
      <c r="M470" s="545">
        <v>3000</v>
      </c>
      <c r="N470" s="545">
        <v>3000</v>
      </c>
      <c r="O470" s="545">
        <v>2997.2</v>
      </c>
      <c r="P470" s="545">
        <v>0</v>
      </c>
      <c r="Q470" s="545">
        <v>0</v>
      </c>
      <c r="R470" s="545">
        <v>0</v>
      </c>
      <c r="S470" s="545">
        <v>0</v>
      </c>
      <c r="T470" s="545">
        <v>0</v>
      </c>
      <c r="U470" s="545">
        <v>0</v>
      </c>
      <c r="V470" s="574">
        <v>0</v>
      </c>
      <c r="W470" s="601"/>
      <c r="X470" s="601"/>
      <c r="Y470" s="601"/>
      <c r="Z470" s="601"/>
      <c r="AA470" s="601"/>
      <c r="AB470" s="601"/>
      <c r="AC470" s="601"/>
    </row>
    <row r="471" spans="1:29" ht="135" x14ac:dyDescent="0.25">
      <c r="A471" s="616">
        <v>137</v>
      </c>
      <c r="B471" s="434" t="s">
        <v>187</v>
      </c>
      <c r="C471" s="496">
        <f t="shared" ref="C471:C472" si="937">G471+J471+M471+P471+S471</f>
        <v>70500</v>
      </c>
      <c r="D471" s="496">
        <f t="shared" ref="D471:D472" si="938">H471+K471+N471+Q471+T471</f>
        <v>70200</v>
      </c>
      <c r="E471" s="496">
        <f t="shared" ref="E471:E472" si="939">I471+L471+O471+R471+U471</f>
        <v>58330</v>
      </c>
      <c r="F471" s="562">
        <f t="shared" ref="F471:F472" si="940">E471/C471*100</f>
        <v>82.737588652482273</v>
      </c>
      <c r="G471" s="509">
        <f t="shared" si="933"/>
        <v>9000</v>
      </c>
      <c r="H471" s="509">
        <f t="shared" si="933"/>
        <v>9000</v>
      </c>
      <c r="I471" s="509">
        <f t="shared" si="933"/>
        <v>0</v>
      </c>
      <c r="J471" s="509">
        <f t="shared" si="933"/>
        <v>15000</v>
      </c>
      <c r="K471" s="509">
        <f t="shared" si="933"/>
        <v>15000</v>
      </c>
      <c r="L471" s="509">
        <f t="shared" si="933"/>
        <v>13130</v>
      </c>
      <c r="M471" s="509">
        <f t="shared" si="933"/>
        <v>20000</v>
      </c>
      <c r="N471" s="509">
        <f t="shared" si="933"/>
        <v>20000</v>
      </c>
      <c r="O471" s="509">
        <f t="shared" si="933"/>
        <v>19000</v>
      </c>
      <c r="P471" s="509">
        <f t="shared" si="933"/>
        <v>6500</v>
      </c>
      <c r="Q471" s="509">
        <f t="shared" si="933"/>
        <v>6500</v>
      </c>
      <c r="R471" s="509">
        <f t="shared" si="933"/>
        <v>6500</v>
      </c>
      <c r="S471" s="509">
        <f t="shared" si="933"/>
        <v>20000</v>
      </c>
      <c r="T471" s="509">
        <f t="shared" si="933"/>
        <v>19700</v>
      </c>
      <c r="U471" s="509">
        <f t="shared" si="933"/>
        <v>19700</v>
      </c>
      <c r="V471" s="589">
        <f t="shared" si="933"/>
        <v>98.5</v>
      </c>
    </row>
    <row r="472" spans="1:29" s="602" customFormat="1" x14ac:dyDescent="0.25">
      <c r="A472" s="616"/>
      <c r="B472" s="505" t="s">
        <v>22</v>
      </c>
      <c r="C472" s="528">
        <f t="shared" si="937"/>
        <v>70500</v>
      </c>
      <c r="D472" s="528">
        <f t="shared" si="938"/>
        <v>70200</v>
      </c>
      <c r="E472" s="528">
        <f t="shared" si="939"/>
        <v>58330</v>
      </c>
      <c r="F472" s="562">
        <f t="shared" si="940"/>
        <v>82.737588652482273</v>
      </c>
      <c r="G472" s="545">
        <v>9000</v>
      </c>
      <c r="H472" s="545">
        <v>9000</v>
      </c>
      <c r="I472" s="545">
        <v>0</v>
      </c>
      <c r="J472" s="545">
        <v>15000</v>
      </c>
      <c r="K472" s="545">
        <v>15000</v>
      </c>
      <c r="L472" s="545">
        <v>13130</v>
      </c>
      <c r="M472" s="545">
        <v>20000</v>
      </c>
      <c r="N472" s="545">
        <v>20000</v>
      </c>
      <c r="O472" s="545">
        <v>19000</v>
      </c>
      <c r="P472" s="545">
        <v>6500</v>
      </c>
      <c r="Q472" s="545">
        <v>6500</v>
      </c>
      <c r="R472" s="545">
        <v>6500</v>
      </c>
      <c r="S472" s="545">
        <v>20000</v>
      </c>
      <c r="T472" s="545">
        <v>19700</v>
      </c>
      <c r="U472" s="545">
        <v>19700</v>
      </c>
      <c r="V472" s="574">
        <f t="shared" ref="V472" si="941">U472/S472*100</f>
        <v>98.5</v>
      </c>
      <c r="W472" s="601"/>
      <c r="X472" s="601"/>
      <c r="Y472" s="601"/>
      <c r="Z472" s="601"/>
      <c r="AA472" s="601"/>
      <c r="AB472" s="601"/>
      <c r="AC472" s="601"/>
    </row>
    <row r="473" spans="1:29" ht="150" x14ac:dyDescent="0.25">
      <c r="A473" s="616">
        <v>138</v>
      </c>
      <c r="B473" s="434" t="s">
        <v>188</v>
      </c>
      <c r="C473" s="496">
        <f t="shared" ref="C473:C474" si="942">G473+J473+M473+P473+S473</f>
        <v>52500</v>
      </c>
      <c r="D473" s="496">
        <f t="shared" ref="D473:D474" si="943">H473+K473+N473+Q473+T473</f>
        <v>52100</v>
      </c>
      <c r="E473" s="496">
        <f t="shared" ref="E473:E474" si="944">I473+L473+O473+R473+U473</f>
        <v>46880</v>
      </c>
      <c r="F473" s="562">
        <f t="shared" ref="F473:F474" si="945">E473/C473*100</f>
        <v>89.295238095238091</v>
      </c>
      <c r="G473" s="509">
        <f t="shared" si="933"/>
        <v>5000</v>
      </c>
      <c r="H473" s="509">
        <f t="shared" si="933"/>
        <v>5000</v>
      </c>
      <c r="I473" s="509">
        <f t="shared" si="933"/>
        <v>0</v>
      </c>
      <c r="J473" s="509">
        <f t="shared" si="933"/>
        <v>5000</v>
      </c>
      <c r="K473" s="509">
        <f t="shared" si="933"/>
        <v>5000</v>
      </c>
      <c r="L473" s="509">
        <f t="shared" si="933"/>
        <v>4840</v>
      </c>
      <c r="M473" s="509">
        <f t="shared" si="933"/>
        <v>10000</v>
      </c>
      <c r="N473" s="509">
        <f t="shared" si="933"/>
        <v>10000</v>
      </c>
      <c r="O473" s="509">
        <f t="shared" si="933"/>
        <v>9940</v>
      </c>
      <c r="P473" s="509">
        <f t="shared" si="933"/>
        <v>0</v>
      </c>
      <c r="Q473" s="509">
        <f t="shared" si="933"/>
        <v>0</v>
      </c>
      <c r="R473" s="509">
        <f t="shared" si="933"/>
        <v>0</v>
      </c>
      <c r="S473" s="509">
        <f t="shared" si="933"/>
        <v>32500</v>
      </c>
      <c r="T473" s="509">
        <f t="shared" si="933"/>
        <v>32100</v>
      </c>
      <c r="U473" s="509">
        <f t="shared" si="933"/>
        <v>32100</v>
      </c>
      <c r="V473" s="589">
        <f t="shared" si="933"/>
        <v>98.769230769230759</v>
      </c>
    </row>
    <row r="474" spans="1:29" s="602" customFormat="1" x14ac:dyDescent="0.25">
      <c r="A474" s="616"/>
      <c r="B474" s="505" t="s">
        <v>22</v>
      </c>
      <c r="C474" s="528">
        <f t="shared" si="942"/>
        <v>52500</v>
      </c>
      <c r="D474" s="528">
        <f t="shared" si="943"/>
        <v>52100</v>
      </c>
      <c r="E474" s="528">
        <f t="shared" si="944"/>
        <v>46880</v>
      </c>
      <c r="F474" s="562">
        <f t="shared" si="945"/>
        <v>89.295238095238091</v>
      </c>
      <c r="G474" s="545">
        <v>5000</v>
      </c>
      <c r="H474" s="545">
        <v>5000</v>
      </c>
      <c r="I474" s="545">
        <v>0</v>
      </c>
      <c r="J474" s="545">
        <v>5000</v>
      </c>
      <c r="K474" s="545">
        <v>5000</v>
      </c>
      <c r="L474" s="545">
        <v>4840</v>
      </c>
      <c r="M474" s="545">
        <v>10000</v>
      </c>
      <c r="N474" s="545">
        <v>10000</v>
      </c>
      <c r="O474" s="545">
        <v>9940</v>
      </c>
      <c r="P474" s="545">
        <v>0</v>
      </c>
      <c r="Q474" s="545">
        <v>0</v>
      </c>
      <c r="R474" s="545">
        <v>0</v>
      </c>
      <c r="S474" s="545">
        <v>32500</v>
      </c>
      <c r="T474" s="545">
        <v>32100</v>
      </c>
      <c r="U474" s="545">
        <v>32100</v>
      </c>
      <c r="V474" s="574">
        <f t="shared" ref="V474" si="946">U474/S474*100</f>
        <v>98.769230769230759</v>
      </c>
      <c r="W474" s="601"/>
      <c r="X474" s="601"/>
      <c r="Y474" s="601"/>
      <c r="Z474" s="601"/>
      <c r="AA474" s="601"/>
      <c r="AB474" s="601"/>
      <c r="AC474" s="601"/>
    </row>
    <row r="475" spans="1:29" ht="60" x14ac:dyDescent="0.25">
      <c r="A475" s="616">
        <v>139</v>
      </c>
      <c r="B475" s="434" t="s">
        <v>481</v>
      </c>
      <c r="C475" s="496">
        <f t="shared" ref="C475:C478" si="947">G475+J475+M475+P475+S475</f>
        <v>5000</v>
      </c>
      <c r="D475" s="496">
        <f t="shared" ref="D475:D478" si="948">H475+K475+N475+Q475+T475</f>
        <v>5000</v>
      </c>
      <c r="E475" s="496">
        <f t="shared" ref="E475:E478" si="949">I475+L475+O475+R475+U475</f>
        <v>4900</v>
      </c>
      <c r="F475" s="562">
        <f t="shared" ref="F475:F478" si="950">E475/C475*100</f>
        <v>98</v>
      </c>
      <c r="G475" s="509">
        <f t="shared" si="933"/>
        <v>0</v>
      </c>
      <c r="H475" s="509">
        <f t="shared" si="933"/>
        <v>0</v>
      </c>
      <c r="I475" s="509">
        <f t="shared" si="933"/>
        <v>0</v>
      </c>
      <c r="J475" s="509">
        <f t="shared" si="933"/>
        <v>0</v>
      </c>
      <c r="K475" s="509">
        <f t="shared" si="933"/>
        <v>0</v>
      </c>
      <c r="L475" s="509">
        <f t="shared" si="933"/>
        <v>0</v>
      </c>
      <c r="M475" s="509">
        <f t="shared" si="933"/>
        <v>5000</v>
      </c>
      <c r="N475" s="509">
        <f t="shared" si="933"/>
        <v>5000</v>
      </c>
      <c r="O475" s="509">
        <f t="shared" si="933"/>
        <v>4900</v>
      </c>
      <c r="P475" s="509">
        <f t="shared" si="933"/>
        <v>0</v>
      </c>
      <c r="Q475" s="509">
        <f t="shared" si="933"/>
        <v>0</v>
      </c>
      <c r="R475" s="509">
        <f t="shared" si="933"/>
        <v>0</v>
      </c>
      <c r="S475" s="509">
        <f t="shared" si="933"/>
        <v>0</v>
      </c>
      <c r="T475" s="509">
        <f t="shared" si="933"/>
        <v>0</v>
      </c>
      <c r="U475" s="509">
        <f t="shared" si="933"/>
        <v>0</v>
      </c>
      <c r="V475" s="589">
        <f t="shared" si="933"/>
        <v>0</v>
      </c>
    </row>
    <row r="476" spans="1:29" s="602" customFormat="1" x14ac:dyDescent="0.25">
      <c r="A476" s="616"/>
      <c r="B476" s="505" t="s">
        <v>22</v>
      </c>
      <c r="C476" s="528">
        <f t="shared" si="947"/>
        <v>5000</v>
      </c>
      <c r="D476" s="528">
        <f t="shared" si="948"/>
        <v>5000</v>
      </c>
      <c r="E476" s="528">
        <f t="shared" si="949"/>
        <v>4900</v>
      </c>
      <c r="F476" s="562">
        <f t="shared" si="950"/>
        <v>98</v>
      </c>
      <c r="G476" s="545">
        <v>0</v>
      </c>
      <c r="H476" s="545">
        <v>0</v>
      </c>
      <c r="I476" s="545">
        <v>0</v>
      </c>
      <c r="J476" s="545">
        <v>0</v>
      </c>
      <c r="K476" s="545">
        <v>0</v>
      </c>
      <c r="L476" s="545">
        <v>0</v>
      </c>
      <c r="M476" s="545">
        <v>5000</v>
      </c>
      <c r="N476" s="545">
        <v>5000</v>
      </c>
      <c r="O476" s="545">
        <v>4900</v>
      </c>
      <c r="P476" s="545">
        <v>0</v>
      </c>
      <c r="Q476" s="545">
        <v>0</v>
      </c>
      <c r="R476" s="545">
        <v>0</v>
      </c>
      <c r="S476" s="545">
        <v>0</v>
      </c>
      <c r="T476" s="545">
        <v>0</v>
      </c>
      <c r="U476" s="545">
        <v>0</v>
      </c>
      <c r="V476" s="574">
        <v>0</v>
      </c>
      <c r="W476" s="601"/>
      <c r="X476" s="601"/>
      <c r="Y476" s="601"/>
      <c r="Z476" s="601"/>
      <c r="AA476" s="601"/>
      <c r="AB476" s="601"/>
      <c r="AC476" s="601"/>
    </row>
    <row r="477" spans="1:29" ht="122.25" customHeight="1" x14ac:dyDescent="0.25">
      <c r="A477" s="616">
        <v>140</v>
      </c>
      <c r="B477" s="434" t="s">
        <v>201</v>
      </c>
      <c r="C477" s="496">
        <f t="shared" si="947"/>
        <v>50000</v>
      </c>
      <c r="D477" s="496">
        <f t="shared" si="948"/>
        <v>48840</v>
      </c>
      <c r="E477" s="496">
        <f t="shared" si="949"/>
        <v>38684.89</v>
      </c>
      <c r="F477" s="562">
        <f t="shared" si="950"/>
        <v>77.369780000000006</v>
      </c>
      <c r="G477" s="509">
        <f t="shared" ref="G477:V492" si="951">G478</f>
        <v>10000</v>
      </c>
      <c r="H477" s="509">
        <f t="shared" si="951"/>
        <v>10000</v>
      </c>
      <c r="I477" s="509">
        <f t="shared" si="951"/>
        <v>0</v>
      </c>
      <c r="J477" s="509">
        <f t="shared" si="951"/>
        <v>10000</v>
      </c>
      <c r="K477" s="509">
        <f t="shared" si="951"/>
        <v>10000</v>
      </c>
      <c r="L477" s="509">
        <f t="shared" si="951"/>
        <v>10000</v>
      </c>
      <c r="M477" s="509">
        <f t="shared" si="951"/>
        <v>10000</v>
      </c>
      <c r="N477" s="509">
        <f t="shared" si="951"/>
        <v>10000</v>
      </c>
      <c r="O477" s="509">
        <f t="shared" si="951"/>
        <v>10000</v>
      </c>
      <c r="P477" s="509">
        <f t="shared" si="951"/>
        <v>10000</v>
      </c>
      <c r="Q477" s="509">
        <f t="shared" si="951"/>
        <v>10000</v>
      </c>
      <c r="R477" s="509">
        <f t="shared" si="951"/>
        <v>9844.89</v>
      </c>
      <c r="S477" s="509">
        <f t="shared" si="951"/>
        <v>10000</v>
      </c>
      <c r="T477" s="509">
        <f t="shared" si="951"/>
        <v>8840</v>
      </c>
      <c r="U477" s="509">
        <f t="shared" si="951"/>
        <v>8840</v>
      </c>
      <c r="V477" s="589">
        <f t="shared" si="951"/>
        <v>88.4</v>
      </c>
    </row>
    <row r="478" spans="1:29" s="602" customFormat="1" x14ac:dyDescent="0.25">
      <c r="A478" s="616"/>
      <c r="B478" s="505" t="s">
        <v>22</v>
      </c>
      <c r="C478" s="528">
        <f t="shared" si="947"/>
        <v>50000</v>
      </c>
      <c r="D478" s="528">
        <f t="shared" si="948"/>
        <v>48840</v>
      </c>
      <c r="E478" s="528">
        <f t="shared" si="949"/>
        <v>38684.89</v>
      </c>
      <c r="F478" s="562">
        <f t="shared" si="950"/>
        <v>77.369780000000006</v>
      </c>
      <c r="G478" s="545">
        <v>10000</v>
      </c>
      <c r="H478" s="545">
        <v>10000</v>
      </c>
      <c r="I478" s="545">
        <v>0</v>
      </c>
      <c r="J478" s="545">
        <v>10000</v>
      </c>
      <c r="K478" s="545">
        <v>10000</v>
      </c>
      <c r="L478" s="545">
        <v>10000</v>
      </c>
      <c r="M478" s="545">
        <v>10000</v>
      </c>
      <c r="N478" s="545">
        <v>10000</v>
      </c>
      <c r="O478" s="545">
        <v>10000</v>
      </c>
      <c r="P478" s="545">
        <v>10000</v>
      </c>
      <c r="Q478" s="545">
        <v>10000</v>
      </c>
      <c r="R478" s="545">
        <v>9844.89</v>
      </c>
      <c r="S478" s="545">
        <v>10000</v>
      </c>
      <c r="T478" s="545">
        <v>8840</v>
      </c>
      <c r="U478" s="545">
        <v>8840</v>
      </c>
      <c r="V478" s="574">
        <f t="shared" ref="V478" si="952">U478/S478*100</f>
        <v>88.4</v>
      </c>
      <c r="W478" s="601"/>
      <c r="X478" s="601"/>
      <c r="Y478" s="601"/>
      <c r="Z478" s="601"/>
      <c r="AA478" s="601"/>
      <c r="AB478" s="601"/>
      <c r="AC478" s="601"/>
    </row>
    <row r="479" spans="1:29" ht="45" x14ac:dyDescent="0.25">
      <c r="A479" s="616">
        <v>141</v>
      </c>
      <c r="B479" s="434" t="s">
        <v>661</v>
      </c>
      <c r="C479" s="496">
        <v>0</v>
      </c>
      <c r="D479" s="496">
        <v>0</v>
      </c>
      <c r="E479" s="496">
        <v>0</v>
      </c>
      <c r="F479" s="561">
        <v>0</v>
      </c>
      <c r="G479" s="496">
        <v>0</v>
      </c>
      <c r="H479" s="496">
        <v>0</v>
      </c>
      <c r="I479" s="496">
        <v>0</v>
      </c>
      <c r="J479" s="496">
        <v>0</v>
      </c>
      <c r="K479" s="496">
        <v>0</v>
      </c>
      <c r="L479" s="496">
        <v>0</v>
      </c>
      <c r="M479" s="496">
        <v>0</v>
      </c>
      <c r="N479" s="496">
        <v>0</v>
      </c>
      <c r="O479" s="496">
        <v>0</v>
      </c>
      <c r="P479" s="496">
        <v>0</v>
      </c>
      <c r="Q479" s="496">
        <v>0</v>
      </c>
      <c r="R479" s="496">
        <v>0</v>
      </c>
      <c r="S479" s="496">
        <v>0</v>
      </c>
      <c r="T479" s="496">
        <v>0</v>
      </c>
      <c r="U479" s="496">
        <v>0</v>
      </c>
      <c r="V479" s="561">
        <v>0</v>
      </c>
    </row>
    <row r="480" spans="1:29" ht="165" x14ac:dyDescent="0.25">
      <c r="A480" s="616">
        <v>142</v>
      </c>
      <c r="B480" s="434" t="s">
        <v>200</v>
      </c>
      <c r="C480" s="496">
        <f t="shared" ref="C480:C501" si="953">G480+J480+M480+P480+S480</f>
        <v>26000</v>
      </c>
      <c r="D480" s="496">
        <f t="shared" ref="D480:D501" si="954">H480+K480+N480+Q480+T480</f>
        <v>21000</v>
      </c>
      <c r="E480" s="496">
        <f t="shared" ref="E480:E501" si="955">I480+L480+O480+R480+U480</f>
        <v>15299.24</v>
      </c>
      <c r="F480" s="562">
        <f t="shared" ref="F480:F501" si="956">E480/C480*100</f>
        <v>58.843230769230772</v>
      </c>
      <c r="G480" s="509">
        <f t="shared" si="951"/>
        <v>11000</v>
      </c>
      <c r="H480" s="509">
        <f t="shared" si="951"/>
        <v>11000</v>
      </c>
      <c r="I480" s="509">
        <f t="shared" si="951"/>
        <v>5299.24</v>
      </c>
      <c r="J480" s="509">
        <f t="shared" si="951"/>
        <v>5000</v>
      </c>
      <c r="K480" s="509">
        <f t="shared" si="951"/>
        <v>5000</v>
      </c>
      <c r="L480" s="509">
        <f t="shared" si="951"/>
        <v>5000</v>
      </c>
      <c r="M480" s="509">
        <f t="shared" si="951"/>
        <v>5000</v>
      </c>
      <c r="N480" s="509">
        <f t="shared" si="951"/>
        <v>5000</v>
      </c>
      <c r="O480" s="509">
        <f t="shared" si="951"/>
        <v>5000</v>
      </c>
      <c r="P480" s="509">
        <f t="shared" si="951"/>
        <v>5000</v>
      </c>
      <c r="Q480" s="509">
        <f t="shared" si="951"/>
        <v>0</v>
      </c>
      <c r="R480" s="509">
        <f t="shared" si="951"/>
        <v>0</v>
      </c>
      <c r="S480" s="509">
        <f t="shared" si="951"/>
        <v>0</v>
      </c>
      <c r="T480" s="509">
        <f t="shared" si="951"/>
        <v>0</v>
      </c>
      <c r="U480" s="509">
        <f t="shared" si="951"/>
        <v>0</v>
      </c>
      <c r="V480" s="589">
        <f t="shared" si="951"/>
        <v>0</v>
      </c>
    </row>
    <row r="481" spans="1:29" s="602" customFormat="1" x14ac:dyDescent="0.25">
      <c r="A481" s="616"/>
      <c r="B481" s="505" t="s">
        <v>22</v>
      </c>
      <c r="C481" s="528">
        <f t="shared" si="953"/>
        <v>26000</v>
      </c>
      <c r="D481" s="528">
        <f t="shared" si="954"/>
        <v>21000</v>
      </c>
      <c r="E481" s="528">
        <f t="shared" si="955"/>
        <v>15299.24</v>
      </c>
      <c r="F481" s="562">
        <f t="shared" si="956"/>
        <v>58.843230769230772</v>
      </c>
      <c r="G481" s="545">
        <v>11000</v>
      </c>
      <c r="H481" s="545">
        <v>11000</v>
      </c>
      <c r="I481" s="545">
        <v>5299.24</v>
      </c>
      <c r="J481" s="545">
        <v>5000</v>
      </c>
      <c r="K481" s="545">
        <v>5000</v>
      </c>
      <c r="L481" s="545">
        <v>5000</v>
      </c>
      <c r="M481" s="545">
        <v>5000</v>
      </c>
      <c r="N481" s="545">
        <v>5000</v>
      </c>
      <c r="O481" s="545">
        <v>5000</v>
      </c>
      <c r="P481" s="545">
        <v>5000</v>
      </c>
      <c r="Q481" s="545">
        <v>0</v>
      </c>
      <c r="R481" s="545">
        <v>0</v>
      </c>
      <c r="S481" s="545">
        <v>0</v>
      </c>
      <c r="T481" s="545">
        <v>0</v>
      </c>
      <c r="U481" s="545">
        <v>0</v>
      </c>
      <c r="V481" s="574">
        <v>0</v>
      </c>
      <c r="W481" s="601"/>
      <c r="X481" s="601"/>
      <c r="Y481" s="601"/>
      <c r="Z481" s="601"/>
      <c r="AA481" s="601"/>
      <c r="AB481" s="601"/>
      <c r="AC481" s="601"/>
    </row>
    <row r="482" spans="1:29" ht="92.25" customHeight="1" x14ac:dyDescent="0.25">
      <c r="A482" s="616">
        <v>143</v>
      </c>
      <c r="B482" s="434" t="s">
        <v>191</v>
      </c>
      <c r="C482" s="496">
        <f t="shared" si="953"/>
        <v>5000</v>
      </c>
      <c r="D482" s="496">
        <f t="shared" si="954"/>
        <v>5000</v>
      </c>
      <c r="E482" s="496">
        <f t="shared" si="955"/>
        <v>3000</v>
      </c>
      <c r="F482" s="562">
        <f t="shared" si="956"/>
        <v>60</v>
      </c>
      <c r="G482" s="509">
        <f t="shared" si="951"/>
        <v>2000</v>
      </c>
      <c r="H482" s="509">
        <f t="shared" si="951"/>
        <v>2000</v>
      </c>
      <c r="I482" s="509">
        <f t="shared" si="951"/>
        <v>0</v>
      </c>
      <c r="J482" s="509">
        <f t="shared" si="951"/>
        <v>3000</v>
      </c>
      <c r="K482" s="509">
        <f t="shared" si="951"/>
        <v>3000</v>
      </c>
      <c r="L482" s="509">
        <f t="shared" si="951"/>
        <v>3000</v>
      </c>
      <c r="M482" s="509">
        <f t="shared" si="951"/>
        <v>0</v>
      </c>
      <c r="N482" s="509">
        <f t="shared" si="951"/>
        <v>0</v>
      </c>
      <c r="O482" s="509">
        <f t="shared" si="951"/>
        <v>0</v>
      </c>
      <c r="P482" s="509">
        <f t="shared" si="951"/>
        <v>0</v>
      </c>
      <c r="Q482" s="509">
        <f t="shared" si="951"/>
        <v>0</v>
      </c>
      <c r="R482" s="509">
        <f t="shared" si="951"/>
        <v>0</v>
      </c>
      <c r="S482" s="509">
        <f t="shared" si="951"/>
        <v>0</v>
      </c>
      <c r="T482" s="509">
        <f t="shared" si="951"/>
        <v>0</v>
      </c>
      <c r="U482" s="509">
        <f t="shared" si="951"/>
        <v>0</v>
      </c>
      <c r="V482" s="589">
        <f t="shared" si="951"/>
        <v>0</v>
      </c>
    </row>
    <row r="483" spans="1:29" s="602" customFormat="1" x14ac:dyDescent="0.25">
      <c r="A483" s="616"/>
      <c r="B483" s="505" t="s">
        <v>22</v>
      </c>
      <c r="C483" s="528">
        <f t="shared" si="953"/>
        <v>5000</v>
      </c>
      <c r="D483" s="528">
        <f t="shared" si="954"/>
        <v>5000</v>
      </c>
      <c r="E483" s="528">
        <f t="shared" si="955"/>
        <v>3000</v>
      </c>
      <c r="F483" s="562">
        <f t="shared" si="956"/>
        <v>60</v>
      </c>
      <c r="G483" s="545">
        <v>2000</v>
      </c>
      <c r="H483" s="545">
        <v>2000</v>
      </c>
      <c r="I483" s="545">
        <v>0</v>
      </c>
      <c r="J483" s="545">
        <v>3000</v>
      </c>
      <c r="K483" s="545">
        <v>3000</v>
      </c>
      <c r="L483" s="545">
        <v>3000</v>
      </c>
      <c r="M483" s="545">
        <v>0</v>
      </c>
      <c r="N483" s="545">
        <v>0</v>
      </c>
      <c r="O483" s="545">
        <v>0</v>
      </c>
      <c r="P483" s="545">
        <v>0</v>
      </c>
      <c r="Q483" s="545">
        <v>0</v>
      </c>
      <c r="R483" s="545">
        <v>0</v>
      </c>
      <c r="S483" s="545">
        <v>0</v>
      </c>
      <c r="T483" s="545">
        <v>0</v>
      </c>
      <c r="U483" s="545">
        <v>0</v>
      </c>
      <c r="V483" s="574">
        <v>0</v>
      </c>
      <c r="W483" s="601"/>
      <c r="X483" s="601"/>
      <c r="Y483" s="601"/>
      <c r="Z483" s="601"/>
      <c r="AA483" s="601"/>
      <c r="AB483" s="601"/>
      <c r="AC483" s="601"/>
    </row>
    <row r="484" spans="1:29" ht="165" x14ac:dyDescent="0.25">
      <c r="A484" s="616">
        <v>144</v>
      </c>
      <c r="B484" s="434" t="s">
        <v>484</v>
      </c>
      <c r="C484" s="496">
        <f t="shared" si="953"/>
        <v>50000</v>
      </c>
      <c r="D484" s="496">
        <f t="shared" si="954"/>
        <v>50000</v>
      </c>
      <c r="E484" s="496">
        <f t="shared" si="955"/>
        <v>48460.36</v>
      </c>
      <c r="F484" s="562">
        <f t="shared" si="956"/>
        <v>96.920720000000003</v>
      </c>
      <c r="G484" s="509">
        <f t="shared" si="951"/>
        <v>0</v>
      </c>
      <c r="H484" s="509">
        <f t="shared" si="951"/>
        <v>0</v>
      </c>
      <c r="I484" s="509">
        <f t="shared" si="951"/>
        <v>0</v>
      </c>
      <c r="J484" s="509">
        <f t="shared" si="951"/>
        <v>25000</v>
      </c>
      <c r="K484" s="509">
        <f t="shared" si="951"/>
        <v>25000</v>
      </c>
      <c r="L484" s="509">
        <f t="shared" si="951"/>
        <v>23539</v>
      </c>
      <c r="M484" s="509">
        <f t="shared" si="951"/>
        <v>25000</v>
      </c>
      <c r="N484" s="509">
        <f t="shared" si="951"/>
        <v>25000</v>
      </c>
      <c r="O484" s="509">
        <f t="shared" si="951"/>
        <v>24921.360000000001</v>
      </c>
      <c r="P484" s="509">
        <f t="shared" si="951"/>
        <v>0</v>
      </c>
      <c r="Q484" s="509">
        <f t="shared" si="951"/>
        <v>0</v>
      </c>
      <c r="R484" s="509">
        <f t="shared" si="951"/>
        <v>0</v>
      </c>
      <c r="S484" s="509">
        <f t="shared" si="951"/>
        <v>0</v>
      </c>
      <c r="T484" s="509">
        <f t="shared" si="951"/>
        <v>0</v>
      </c>
      <c r="U484" s="509">
        <f t="shared" si="951"/>
        <v>0</v>
      </c>
      <c r="V484" s="589">
        <f t="shared" si="951"/>
        <v>0</v>
      </c>
    </row>
    <row r="485" spans="1:29" s="602" customFormat="1" x14ac:dyDescent="0.25">
      <c r="A485" s="616"/>
      <c r="B485" s="505" t="s">
        <v>22</v>
      </c>
      <c r="C485" s="528">
        <f t="shared" si="953"/>
        <v>50000</v>
      </c>
      <c r="D485" s="528">
        <f t="shared" si="954"/>
        <v>50000</v>
      </c>
      <c r="E485" s="528">
        <f t="shared" si="955"/>
        <v>48460.36</v>
      </c>
      <c r="F485" s="562">
        <f t="shared" si="956"/>
        <v>96.920720000000003</v>
      </c>
      <c r="G485" s="545">
        <v>0</v>
      </c>
      <c r="H485" s="545">
        <v>0</v>
      </c>
      <c r="I485" s="545">
        <v>0</v>
      </c>
      <c r="J485" s="545">
        <v>25000</v>
      </c>
      <c r="K485" s="545">
        <v>25000</v>
      </c>
      <c r="L485" s="545">
        <v>23539</v>
      </c>
      <c r="M485" s="545">
        <v>25000</v>
      </c>
      <c r="N485" s="545">
        <v>25000</v>
      </c>
      <c r="O485" s="545">
        <v>24921.360000000001</v>
      </c>
      <c r="P485" s="545">
        <v>0</v>
      </c>
      <c r="Q485" s="545">
        <v>0</v>
      </c>
      <c r="R485" s="545">
        <v>0</v>
      </c>
      <c r="S485" s="545">
        <v>0</v>
      </c>
      <c r="T485" s="545">
        <v>0</v>
      </c>
      <c r="U485" s="545">
        <v>0</v>
      </c>
      <c r="V485" s="574">
        <v>0</v>
      </c>
      <c r="W485" s="601"/>
      <c r="X485" s="601"/>
      <c r="Y485" s="601"/>
      <c r="Z485" s="601"/>
      <c r="AA485" s="601"/>
      <c r="AB485" s="601"/>
      <c r="AC485" s="601"/>
    </row>
    <row r="486" spans="1:29" ht="108.75" customHeight="1" x14ac:dyDescent="0.25">
      <c r="A486" s="616">
        <v>145</v>
      </c>
      <c r="B486" s="434" t="s">
        <v>662</v>
      </c>
      <c r="C486" s="496">
        <f t="shared" si="953"/>
        <v>15000</v>
      </c>
      <c r="D486" s="496">
        <f t="shared" si="954"/>
        <v>15000</v>
      </c>
      <c r="E486" s="496">
        <f t="shared" si="955"/>
        <v>15000</v>
      </c>
      <c r="F486" s="562">
        <f t="shared" si="956"/>
        <v>100</v>
      </c>
      <c r="G486" s="509">
        <f t="shared" si="951"/>
        <v>0</v>
      </c>
      <c r="H486" s="509">
        <f t="shared" si="951"/>
        <v>0</v>
      </c>
      <c r="I486" s="509">
        <f t="shared" si="951"/>
        <v>0</v>
      </c>
      <c r="J486" s="509">
        <f t="shared" si="951"/>
        <v>15000</v>
      </c>
      <c r="K486" s="509">
        <f t="shared" si="951"/>
        <v>15000</v>
      </c>
      <c r="L486" s="509">
        <f t="shared" si="951"/>
        <v>15000</v>
      </c>
      <c r="M486" s="509">
        <f t="shared" si="951"/>
        <v>0</v>
      </c>
      <c r="N486" s="509">
        <f t="shared" si="951"/>
        <v>0</v>
      </c>
      <c r="O486" s="509">
        <f t="shared" si="951"/>
        <v>0</v>
      </c>
      <c r="P486" s="509">
        <f t="shared" si="951"/>
        <v>0</v>
      </c>
      <c r="Q486" s="509">
        <f t="shared" si="951"/>
        <v>0</v>
      </c>
      <c r="R486" s="509">
        <f t="shared" si="951"/>
        <v>0</v>
      </c>
      <c r="S486" s="509">
        <f t="shared" si="951"/>
        <v>0</v>
      </c>
      <c r="T486" s="509">
        <f t="shared" si="951"/>
        <v>0</v>
      </c>
      <c r="U486" s="509">
        <f t="shared" si="951"/>
        <v>0</v>
      </c>
      <c r="V486" s="589">
        <f t="shared" si="951"/>
        <v>0</v>
      </c>
    </row>
    <row r="487" spans="1:29" s="602" customFormat="1" x14ac:dyDescent="0.25">
      <c r="A487" s="616"/>
      <c r="B487" s="505" t="s">
        <v>22</v>
      </c>
      <c r="C487" s="528">
        <f t="shared" si="953"/>
        <v>15000</v>
      </c>
      <c r="D487" s="528">
        <f t="shared" si="954"/>
        <v>15000</v>
      </c>
      <c r="E487" s="528">
        <f t="shared" si="955"/>
        <v>15000</v>
      </c>
      <c r="F487" s="562">
        <f t="shared" si="956"/>
        <v>100</v>
      </c>
      <c r="G487" s="545">
        <v>0</v>
      </c>
      <c r="H487" s="545">
        <v>0</v>
      </c>
      <c r="I487" s="545">
        <v>0</v>
      </c>
      <c r="J487" s="545">
        <v>15000</v>
      </c>
      <c r="K487" s="545">
        <v>15000</v>
      </c>
      <c r="L487" s="545">
        <v>15000</v>
      </c>
      <c r="M487" s="545">
        <v>0</v>
      </c>
      <c r="N487" s="545">
        <v>0</v>
      </c>
      <c r="O487" s="545">
        <v>0</v>
      </c>
      <c r="P487" s="545">
        <v>0</v>
      </c>
      <c r="Q487" s="545">
        <v>0</v>
      </c>
      <c r="R487" s="545">
        <v>0</v>
      </c>
      <c r="S487" s="545">
        <v>0</v>
      </c>
      <c r="T487" s="545">
        <v>0</v>
      </c>
      <c r="U487" s="545">
        <v>0</v>
      </c>
      <c r="V487" s="574">
        <v>0</v>
      </c>
      <c r="W487" s="601"/>
      <c r="X487" s="601"/>
      <c r="Y487" s="601"/>
      <c r="Z487" s="601"/>
      <c r="AA487" s="601"/>
      <c r="AB487" s="601"/>
      <c r="AC487" s="601"/>
    </row>
    <row r="488" spans="1:29" ht="120" x14ac:dyDescent="0.25">
      <c r="A488" s="616">
        <v>146</v>
      </c>
      <c r="B488" s="434" t="s">
        <v>203</v>
      </c>
      <c r="C488" s="496">
        <f t="shared" si="953"/>
        <v>9500</v>
      </c>
      <c r="D488" s="496">
        <f t="shared" si="954"/>
        <v>9500</v>
      </c>
      <c r="E488" s="496">
        <f t="shared" si="955"/>
        <v>2492.4</v>
      </c>
      <c r="F488" s="562">
        <f t="shared" si="956"/>
        <v>26.235789473684214</v>
      </c>
      <c r="G488" s="509">
        <f t="shared" si="951"/>
        <v>7000</v>
      </c>
      <c r="H488" s="509">
        <f t="shared" si="951"/>
        <v>7000</v>
      </c>
      <c r="I488" s="509">
        <f t="shared" si="951"/>
        <v>0</v>
      </c>
      <c r="J488" s="509">
        <f t="shared" si="951"/>
        <v>0</v>
      </c>
      <c r="K488" s="509">
        <f t="shared" si="951"/>
        <v>0</v>
      </c>
      <c r="L488" s="509">
        <f t="shared" si="951"/>
        <v>0</v>
      </c>
      <c r="M488" s="509">
        <f t="shared" si="951"/>
        <v>2500</v>
      </c>
      <c r="N488" s="509">
        <f t="shared" si="951"/>
        <v>2500</v>
      </c>
      <c r="O488" s="509">
        <f t="shared" si="951"/>
        <v>2492.4</v>
      </c>
      <c r="P488" s="509">
        <f t="shared" si="951"/>
        <v>0</v>
      </c>
      <c r="Q488" s="509">
        <f t="shared" si="951"/>
        <v>0</v>
      </c>
      <c r="R488" s="509">
        <f t="shared" si="951"/>
        <v>0</v>
      </c>
      <c r="S488" s="509">
        <f t="shared" si="951"/>
        <v>0</v>
      </c>
      <c r="T488" s="509">
        <f t="shared" si="951"/>
        <v>0</v>
      </c>
      <c r="U488" s="509">
        <f t="shared" si="951"/>
        <v>0</v>
      </c>
      <c r="V488" s="589">
        <f t="shared" si="951"/>
        <v>0</v>
      </c>
    </row>
    <row r="489" spans="1:29" s="602" customFormat="1" x14ac:dyDescent="0.25">
      <c r="A489" s="616"/>
      <c r="B489" s="505" t="s">
        <v>22</v>
      </c>
      <c r="C489" s="528">
        <f t="shared" si="953"/>
        <v>9500</v>
      </c>
      <c r="D489" s="528">
        <f t="shared" si="954"/>
        <v>9500</v>
      </c>
      <c r="E489" s="528">
        <f t="shared" si="955"/>
        <v>2492.4</v>
      </c>
      <c r="F489" s="562">
        <f t="shared" si="956"/>
        <v>26.235789473684214</v>
      </c>
      <c r="G489" s="545">
        <v>7000</v>
      </c>
      <c r="H489" s="545">
        <v>7000</v>
      </c>
      <c r="I489" s="545">
        <v>0</v>
      </c>
      <c r="J489" s="545">
        <v>0</v>
      </c>
      <c r="K489" s="545">
        <v>0</v>
      </c>
      <c r="L489" s="545">
        <v>0</v>
      </c>
      <c r="M489" s="545">
        <v>2500</v>
      </c>
      <c r="N489" s="545">
        <v>2500</v>
      </c>
      <c r="O489" s="545">
        <v>2492.4</v>
      </c>
      <c r="P489" s="545">
        <v>0</v>
      </c>
      <c r="Q489" s="545">
        <v>0</v>
      </c>
      <c r="R489" s="545">
        <v>0</v>
      </c>
      <c r="S489" s="545">
        <v>0</v>
      </c>
      <c r="T489" s="545">
        <v>0</v>
      </c>
      <c r="U489" s="545">
        <v>0</v>
      </c>
      <c r="V489" s="574">
        <v>0</v>
      </c>
      <c r="W489" s="601"/>
      <c r="X489" s="601"/>
      <c r="Y489" s="601"/>
      <c r="Z489" s="601"/>
      <c r="AA489" s="601"/>
      <c r="AB489" s="601"/>
      <c r="AC489" s="601"/>
    </row>
    <row r="490" spans="1:29" ht="135" x14ac:dyDescent="0.25">
      <c r="A490" s="616">
        <v>147</v>
      </c>
      <c r="B490" s="434" t="s">
        <v>187</v>
      </c>
      <c r="C490" s="496">
        <f t="shared" si="953"/>
        <v>67085</v>
      </c>
      <c r="D490" s="496">
        <f t="shared" si="954"/>
        <v>78071</v>
      </c>
      <c r="E490" s="496">
        <f t="shared" si="955"/>
        <v>76341</v>
      </c>
      <c r="F490" s="562">
        <f t="shared" si="956"/>
        <v>113.79742118208243</v>
      </c>
      <c r="G490" s="509">
        <f t="shared" si="951"/>
        <v>2400</v>
      </c>
      <c r="H490" s="509">
        <f t="shared" si="951"/>
        <v>2400</v>
      </c>
      <c r="I490" s="509">
        <f t="shared" si="951"/>
        <v>2400</v>
      </c>
      <c r="J490" s="509">
        <f t="shared" si="951"/>
        <v>0</v>
      </c>
      <c r="K490" s="509">
        <f t="shared" si="951"/>
        <v>0</v>
      </c>
      <c r="L490" s="509">
        <f t="shared" si="951"/>
        <v>0</v>
      </c>
      <c r="M490" s="509">
        <f t="shared" si="951"/>
        <v>34571</v>
      </c>
      <c r="N490" s="509">
        <f t="shared" si="951"/>
        <v>34571</v>
      </c>
      <c r="O490" s="509">
        <f t="shared" si="951"/>
        <v>33171</v>
      </c>
      <c r="P490" s="509">
        <f t="shared" si="951"/>
        <v>15500</v>
      </c>
      <c r="Q490" s="509">
        <f t="shared" si="951"/>
        <v>15500</v>
      </c>
      <c r="R490" s="509">
        <f t="shared" si="951"/>
        <v>15170</v>
      </c>
      <c r="S490" s="509">
        <f t="shared" si="951"/>
        <v>14614</v>
      </c>
      <c r="T490" s="509">
        <f t="shared" si="951"/>
        <v>25600</v>
      </c>
      <c r="U490" s="509">
        <f t="shared" si="951"/>
        <v>25600</v>
      </c>
      <c r="V490" s="589">
        <f t="shared" si="951"/>
        <v>175.17449021486246</v>
      </c>
    </row>
    <row r="491" spans="1:29" s="602" customFormat="1" x14ac:dyDescent="0.25">
      <c r="A491" s="616"/>
      <c r="B491" s="505" t="s">
        <v>22</v>
      </c>
      <c r="C491" s="528">
        <f t="shared" si="953"/>
        <v>67085</v>
      </c>
      <c r="D491" s="528">
        <f t="shared" si="954"/>
        <v>78071</v>
      </c>
      <c r="E491" s="528">
        <f t="shared" si="955"/>
        <v>76341</v>
      </c>
      <c r="F491" s="562">
        <f t="shared" si="956"/>
        <v>113.79742118208243</v>
      </c>
      <c r="G491" s="545">
        <v>2400</v>
      </c>
      <c r="H491" s="545">
        <v>2400</v>
      </c>
      <c r="I491" s="545">
        <v>2400</v>
      </c>
      <c r="J491" s="545">
        <v>0</v>
      </c>
      <c r="K491" s="545">
        <v>0</v>
      </c>
      <c r="L491" s="545">
        <v>0</v>
      </c>
      <c r="M491" s="545">
        <v>34571</v>
      </c>
      <c r="N491" s="545">
        <v>34571</v>
      </c>
      <c r="O491" s="545">
        <v>33171</v>
      </c>
      <c r="P491" s="545">
        <v>15500</v>
      </c>
      <c r="Q491" s="545">
        <v>15500</v>
      </c>
      <c r="R491" s="545">
        <v>15170</v>
      </c>
      <c r="S491" s="545">
        <v>14614</v>
      </c>
      <c r="T491" s="545">
        <v>25600</v>
      </c>
      <c r="U491" s="545">
        <v>25600</v>
      </c>
      <c r="V491" s="574">
        <f t="shared" ref="V491" si="957">U491/S491*100</f>
        <v>175.17449021486246</v>
      </c>
      <c r="W491" s="601"/>
      <c r="X491" s="601"/>
      <c r="Y491" s="601"/>
      <c r="Z491" s="601"/>
      <c r="AA491" s="601"/>
      <c r="AB491" s="601"/>
      <c r="AC491" s="601"/>
    </row>
    <row r="492" spans="1:29" ht="150" x14ac:dyDescent="0.25">
      <c r="A492" s="616">
        <v>148</v>
      </c>
      <c r="B492" s="434" t="s">
        <v>817</v>
      </c>
      <c r="C492" s="496">
        <f t="shared" si="953"/>
        <v>30800</v>
      </c>
      <c r="D492" s="496">
        <f t="shared" si="954"/>
        <v>36400</v>
      </c>
      <c r="E492" s="496">
        <f t="shared" si="955"/>
        <v>35250</v>
      </c>
      <c r="F492" s="562">
        <f t="shared" si="956"/>
        <v>114.44805194805194</v>
      </c>
      <c r="G492" s="509">
        <f t="shared" si="951"/>
        <v>0</v>
      </c>
      <c r="H492" s="509">
        <f t="shared" si="951"/>
        <v>0</v>
      </c>
      <c r="I492" s="509">
        <f t="shared" si="951"/>
        <v>0</v>
      </c>
      <c r="J492" s="509">
        <f t="shared" si="951"/>
        <v>5000</v>
      </c>
      <c r="K492" s="509">
        <f t="shared" si="951"/>
        <v>5000</v>
      </c>
      <c r="L492" s="509">
        <f t="shared" si="951"/>
        <v>5000</v>
      </c>
      <c r="M492" s="509">
        <f t="shared" si="951"/>
        <v>10600</v>
      </c>
      <c r="N492" s="509">
        <f t="shared" si="951"/>
        <v>10600</v>
      </c>
      <c r="O492" s="509">
        <f t="shared" si="951"/>
        <v>9800</v>
      </c>
      <c r="P492" s="509">
        <f t="shared" si="951"/>
        <v>7000</v>
      </c>
      <c r="Q492" s="509">
        <f t="shared" si="951"/>
        <v>6900</v>
      </c>
      <c r="R492" s="509">
        <f t="shared" si="951"/>
        <v>6800</v>
      </c>
      <c r="S492" s="509">
        <f t="shared" si="951"/>
        <v>8200</v>
      </c>
      <c r="T492" s="509">
        <f t="shared" si="951"/>
        <v>13900</v>
      </c>
      <c r="U492" s="509">
        <f t="shared" si="951"/>
        <v>13650</v>
      </c>
      <c r="V492" s="589">
        <f t="shared" si="951"/>
        <v>166.46341463414635</v>
      </c>
    </row>
    <row r="493" spans="1:29" s="602" customFormat="1" x14ac:dyDescent="0.25">
      <c r="A493" s="616"/>
      <c r="B493" s="505" t="s">
        <v>22</v>
      </c>
      <c r="C493" s="528">
        <f t="shared" si="953"/>
        <v>30800</v>
      </c>
      <c r="D493" s="528">
        <f t="shared" si="954"/>
        <v>36400</v>
      </c>
      <c r="E493" s="528">
        <f t="shared" si="955"/>
        <v>35250</v>
      </c>
      <c r="F493" s="562">
        <f t="shared" si="956"/>
        <v>114.44805194805194</v>
      </c>
      <c r="G493" s="545">
        <v>0</v>
      </c>
      <c r="H493" s="545">
        <v>0</v>
      </c>
      <c r="I493" s="545">
        <v>0</v>
      </c>
      <c r="J493" s="545">
        <v>5000</v>
      </c>
      <c r="K493" s="545">
        <v>5000</v>
      </c>
      <c r="L493" s="545">
        <v>5000</v>
      </c>
      <c r="M493" s="545">
        <v>10600</v>
      </c>
      <c r="N493" s="545">
        <v>10600</v>
      </c>
      <c r="O493" s="545">
        <v>9800</v>
      </c>
      <c r="P493" s="545">
        <v>7000</v>
      </c>
      <c r="Q493" s="545">
        <v>6900</v>
      </c>
      <c r="R493" s="545">
        <v>6800</v>
      </c>
      <c r="S493" s="545">
        <v>8200</v>
      </c>
      <c r="T493" s="545">
        <v>13900</v>
      </c>
      <c r="U493" s="545">
        <v>13650</v>
      </c>
      <c r="V493" s="574">
        <f t="shared" ref="V493" si="958">U493/S493*100</f>
        <v>166.46341463414635</v>
      </c>
      <c r="W493" s="601"/>
      <c r="X493" s="601"/>
      <c r="Y493" s="601"/>
      <c r="Z493" s="601"/>
      <c r="AA493" s="601"/>
      <c r="AB493" s="601"/>
      <c r="AC493" s="601"/>
    </row>
    <row r="494" spans="1:29" ht="120" x14ac:dyDescent="0.25">
      <c r="A494" s="616">
        <v>149</v>
      </c>
      <c r="B494" s="434" t="s">
        <v>209</v>
      </c>
      <c r="C494" s="496">
        <f t="shared" si="953"/>
        <v>34000</v>
      </c>
      <c r="D494" s="496">
        <f t="shared" si="954"/>
        <v>35025.699999999997</v>
      </c>
      <c r="E494" s="496">
        <f t="shared" si="955"/>
        <v>33801.78</v>
      </c>
      <c r="F494" s="562">
        <f t="shared" si="956"/>
        <v>99.417000000000002</v>
      </c>
      <c r="G494" s="509">
        <f t="shared" ref="G494:V508" si="959">G495</f>
        <v>3000</v>
      </c>
      <c r="H494" s="509">
        <f t="shared" si="959"/>
        <v>3000</v>
      </c>
      <c r="I494" s="509">
        <f t="shared" si="959"/>
        <v>1799.83</v>
      </c>
      <c r="J494" s="509">
        <f t="shared" si="959"/>
        <v>10000</v>
      </c>
      <c r="K494" s="509">
        <f t="shared" si="959"/>
        <v>13445</v>
      </c>
      <c r="L494" s="509">
        <f t="shared" si="959"/>
        <v>13445</v>
      </c>
      <c r="M494" s="509">
        <f t="shared" si="959"/>
        <v>4500</v>
      </c>
      <c r="N494" s="509">
        <f t="shared" si="959"/>
        <v>4500</v>
      </c>
      <c r="O494" s="509">
        <f t="shared" si="959"/>
        <v>4499.25</v>
      </c>
      <c r="P494" s="509">
        <f t="shared" si="959"/>
        <v>6500</v>
      </c>
      <c r="Q494" s="509">
        <f t="shared" si="959"/>
        <v>5499.1</v>
      </c>
      <c r="R494" s="509">
        <f t="shared" si="959"/>
        <v>5499.1</v>
      </c>
      <c r="S494" s="509">
        <f t="shared" si="959"/>
        <v>10000</v>
      </c>
      <c r="T494" s="509">
        <f t="shared" si="959"/>
        <v>8581.6</v>
      </c>
      <c r="U494" s="509">
        <f t="shared" si="959"/>
        <v>8558.6</v>
      </c>
      <c r="V494" s="589">
        <f t="shared" si="959"/>
        <v>85.586000000000013</v>
      </c>
    </row>
    <row r="495" spans="1:29" s="602" customFormat="1" x14ac:dyDescent="0.25">
      <c r="A495" s="616"/>
      <c r="B495" s="505" t="s">
        <v>22</v>
      </c>
      <c r="C495" s="528">
        <f t="shared" si="953"/>
        <v>34000</v>
      </c>
      <c r="D495" s="528">
        <f t="shared" si="954"/>
        <v>35025.699999999997</v>
      </c>
      <c r="E495" s="528">
        <f t="shared" si="955"/>
        <v>33801.78</v>
      </c>
      <c r="F495" s="562">
        <f t="shared" si="956"/>
        <v>99.417000000000002</v>
      </c>
      <c r="G495" s="545">
        <v>3000</v>
      </c>
      <c r="H495" s="545">
        <v>3000</v>
      </c>
      <c r="I495" s="545">
        <v>1799.83</v>
      </c>
      <c r="J495" s="545">
        <v>10000</v>
      </c>
      <c r="K495" s="545">
        <v>13445</v>
      </c>
      <c r="L495" s="545">
        <v>13445</v>
      </c>
      <c r="M495" s="545">
        <v>4500</v>
      </c>
      <c r="N495" s="545">
        <v>4500</v>
      </c>
      <c r="O495" s="545">
        <v>4499.25</v>
      </c>
      <c r="P495" s="545">
        <v>6500</v>
      </c>
      <c r="Q495" s="545">
        <v>5499.1</v>
      </c>
      <c r="R495" s="545">
        <v>5499.1</v>
      </c>
      <c r="S495" s="545">
        <v>10000</v>
      </c>
      <c r="T495" s="545">
        <v>8581.6</v>
      </c>
      <c r="U495" s="545">
        <v>8558.6</v>
      </c>
      <c r="V495" s="574">
        <f t="shared" ref="V495" si="960">U495/S495*100</f>
        <v>85.586000000000013</v>
      </c>
      <c r="W495" s="601"/>
      <c r="X495" s="601"/>
      <c r="Y495" s="601"/>
      <c r="Z495" s="601"/>
      <c r="AA495" s="601"/>
      <c r="AB495" s="601"/>
      <c r="AC495" s="601"/>
    </row>
    <row r="496" spans="1:29" ht="90" x14ac:dyDescent="0.25">
      <c r="A496" s="616">
        <v>150</v>
      </c>
      <c r="B496" s="434" t="s">
        <v>408</v>
      </c>
      <c r="C496" s="496">
        <f t="shared" si="953"/>
        <v>7000</v>
      </c>
      <c r="D496" s="496">
        <f t="shared" si="954"/>
        <v>7000</v>
      </c>
      <c r="E496" s="496">
        <f t="shared" si="955"/>
        <v>6962</v>
      </c>
      <c r="F496" s="562">
        <f t="shared" si="956"/>
        <v>99.457142857142856</v>
      </c>
      <c r="G496" s="509">
        <f t="shared" si="959"/>
        <v>2000</v>
      </c>
      <c r="H496" s="509">
        <f t="shared" si="959"/>
        <v>2000</v>
      </c>
      <c r="I496" s="509">
        <f t="shared" si="959"/>
        <v>1962</v>
      </c>
      <c r="J496" s="509">
        <f t="shared" si="959"/>
        <v>0</v>
      </c>
      <c r="K496" s="509">
        <f t="shared" si="959"/>
        <v>0</v>
      </c>
      <c r="L496" s="509">
        <f t="shared" si="959"/>
        <v>0</v>
      </c>
      <c r="M496" s="509">
        <f t="shared" si="959"/>
        <v>3000</v>
      </c>
      <c r="N496" s="509">
        <f t="shared" si="959"/>
        <v>3000</v>
      </c>
      <c r="O496" s="509">
        <f t="shared" si="959"/>
        <v>3000</v>
      </c>
      <c r="P496" s="509">
        <f t="shared" si="959"/>
        <v>0</v>
      </c>
      <c r="Q496" s="509">
        <f t="shared" si="959"/>
        <v>0</v>
      </c>
      <c r="R496" s="509">
        <f t="shared" si="959"/>
        <v>0</v>
      </c>
      <c r="S496" s="509">
        <f t="shared" si="959"/>
        <v>2000</v>
      </c>
      <c r="T496" s="509">
        <f t="shared" si="959"/>
        <v>2000</v>
      </c>
      <c r="U496" s="509">
        <f t="shared" si="959"/>
        <v>2000</v>
      </c>
      <c r="V496" s="589">
        <f t="shared" si="959"/>
        <v>100</v>
      </c>
    </row>
    <row r="497" spans="1:29" s="602" customFormat="1" x14ac:dyDescent="0.25">
      <c r="A497" s="616"/>
      <c r="B497" s="505" t="s">
        <v>22</v>
      </c>
      <c r="C497" s="528">
        <f t="shared" si="953"/>
        <v>7000</v>
      </c>
      <c r="D497" s="528">
        <f t="shared" si="954"/>
        <v>7000</v>
      </c>
      <c r="E497" s="528">
        <f t="shared" si="955"/>
        <v>6962</v>
      </c>
      <c r="F497" s="562">
        <f t="shared" si="956"/>
        <v>99.457142857142856</v>
      </c>
      <c r="G497" s="545">
        <v>2000</v>
      </c>
      <c r="H497" s="545">
        <v>2000</v>
      </c>
      <c r="I497" s="545">
        <v>1962</v>
      </c>
      <c r="J497" s="545">
        <v>0</v>
      </c>
      <c r="K497" s="545">
        <v>0</v>
      </c>
      <c r="L497" s="545">
        <v>0</v>
      </c>
      <c r="M497" s="545">
        <v>3000</v>
      </c>
      <c r="N497" s="545">
        <v>3000</v>
      </c>
      <c r="O497" s="545">
        <v>3000</v>
      </c>
      <c r="P497" s="545">
        <v>0</v>
      </c>
      <c r="Q497" s="545">
        <v>0</v>
      </c>
      <c r="R497" s="545">
        <v>0</v>
      </c>
      <c r="S497" s="545">
        <v>2000</v>
      </c>
      <c r="T497" s="545">
        <v>2000</v>
      </c>
      <c r="U497" s="545">
        <v>2000</v>
      </c>
      <c r="V497" s="574">
        <f t="shared" ref="V497" si="961">U497/S497*100</f>
        <v>100</v>
      </c>
      <c r="W497" s="601"/>
      <c r="X497" s="601"/>
      <c r="Y497" s="601"/>
      <c r="Z497" s="601"/>
      <c r="AA497" s="601"/>
      <c r="AB497" s="601"/>
      <c r="AC497" s="601"/>
    </row>
    <row r="498" spans="1:29" ht="120" x14ac:dyDescent="0.25">
      <c r="A498" s="616">
        <v>151</v>
      </c>
      <c r="B498" s="434" t="s">
        <v>203</v>
      </c>
      <c r="C498" s="496">
        <f t="shared" si="953"/>
        <v>2700</v>
      </c>
      <c r="D498" s="496">
        <f t="shared" si="954"/>
        <v>2700</v>
      </c>
      <c r="E498" s="496">
        <f t="shared" si="955"/>
        <v>2694.38</v>
      </c>
      <c r="F498" s="562">
        <f t="shared" si="956"/>
        <v>99.79185185185186</v>
      </c>
      <c r="G498" s="509">
        <f t="shared" si="959"/>
        <v>0</v>
      </c>
      <c r="H498" s="509">
        <f t="shared" si="959"/>
        <v>0</v>
      </c>
      <c r="I498" s="509">
        <f t="shared" si="959"/>
        <v>0</v>
      </c>
      <c r="J498" s="509">
        <f t="shared" si="959"/>
        <v>0</v>
      </c>
      <c r="K498" s="509">
        <f t="shared" si="959"/>
        <v>0</v>
      </c>
      <c r="L498" s="509">
        <f t="shared" si="959"/>
        <v>0</v>
      </c>
      <c r="M498" s="509">
        <f t="shared" si="959"/>
        <v>2700</v>
      </c>
      <c r="N498" s="509">
        <f t="shared" si="959"/>
        <v>2700</v>
      </c>
      <c r="O498" s="509">
        <f t="shared" si="959"/>
        <v>2694.38</v>
      </c>
      <c r="P498" s="509">
        <f t="shared" si="959"/>
        <v>0</v>
      </c>
      <c r="Q498" s="509">
        <f t="shared" si="959"/>
        <v>0</v>
      </c>
      <c r="R498" s="509">
        <f t="shared" si="959"/>
        <v>0</v>
      </c>
      <c r="S498" s="509">
        <f t="shared" si="959"/>
        <v>0</v>
      </c>
      <c r="T498" s="509">
        <f t="shared" si="959"/>
        <v>0</v>
      </c>
      <c r="U498" s="509">
        <f t="shared" si="959"/>
        <v>0</v>
      </c>
      <c r="V498" s="589">
        <f t="shared" si="959"/>
        <v>0</v>
      </c>
    </row>
    <row r="499" spans="1:29" s="602" customFormat="1" x14ac:dyDescent="0.25">
      <c r="A499" s="616"/>
      <c r="B499" s="505" t="s">
        <v>22</v>
      </c>
      <c r="C499" s="528">
        <f t="shared" si="953"/>
        <v>2700</v>
      </c>
      <c r="D499" s="528">
        <f t="shared" si="954"/>
        <v>2700</v>
      </c>
      <c r="E499" s="528">
        <f t="shared" si="955"/>
        <v>2694.38</v>
      </c>
      <c r="F499" s="562">
        <f t="shared" si="956"/>
        <v>99.79185185185186</v>
      </c>
      <c r="G499" s="545">
        <v>0</v>
      </c>
      <c r="H499" s="545">
        <v>0</v>
      </c>
      <c r="I499" s="545">
        <v>0</v>
      </c>
      <c r="J499" s="545">
        <v>0</v>
      </c>
      <c r="K499" s="545">
        <v>0</v>
      </c>
      <c r="L499" s="545">
        <v>0</v>
      </c>
      <c r="M499" s="545">
        <v>2700</v>
      </c>
      <c r="N499" s="545">
        <v>2700</v>
      </c>
      <c r="O499" s="545">
        <v>2694.38</v>
      </c>
      <c r="P499" s="545">
        <v>0</v>
      </c>
      <c r="Q499" s="545">
        <v>0</v>
      </c>
      <c r="R499" s="545">
        <v>0</v>
      </c>
      <c r="S499" s="545">
        <v>0</v>
      </c>
      <c r="T499" s="545">
        <v>0</v>
      </c>
      <c r="U499" s="545">
        <v>0</v>
      </c>
      <c r="V499" s="574">
        <v>0</v>
      </c>
      <c r="W499" s="601"/>
      <c r="X499" s="601"/>
      <c r="Y499" s="601"/>
      <c r="Z499" s="601"/>
      <c r="AA499" s="601"/>
      <c r="AB499" s="601"/>
      <c r="AC499" s="601"/>
    </row>
    <row r="500" spans="1:29" ht="165" x14ac:dyDescent="0.25">
      <c r="A500" s="616">
        <v>152</v>
      </c>
      <c r="B500" s="434" t="s">
        <v>694</v>
      </c>
      <c r="C500" s="496">
        <f t="shared" si="953"/>
        <v>6000</v>
      </c>
      <c r="D500" s="496">
        <f t="shared" si="954"/>
        <v>0</v>
      </c>
      <c r="E500" s="496">
        <f t="shared" si="955"/>
        <v>0</v>
      </c>
      <c r="F500" s="562">
        <f t="shared" si="956"/>
        <v>0</v>
      </c>
      <c r="G500" s="509">
        <f t="shared" si="959"/>
        <v>0</v>
      </c>
      <c r="H500" s="509">
        <f t="shared" si="959"/>
        <v>0</v>
      </c>
      <c r="I500" s="509">
        <f t="shared" si="959"/>
        <v>0</v>
      </c>
      <c r="J500" s="509">
        <f t="shared" si="959"/>
        <v>0</v>
      </c>
      <c r="K500" s="509">
        <f t="shared" si="959"/>
        <v>0</v>
      </c>
      <c r="L500" s="509">
        <f t="shared" si="959"/>
        <v>0</v>
      </c>
      <c r="M500" s="509">
        <f t="shared" si="959"/>
        <v>6000</v>
      </c>
      <c r="N500" s="509">
        <f t="shared" si="959"/>
        <v>0</v>
      </c>
      <c r="O500" s="509">
        <f t="shared" si="959"/>
        <v>0</v>
      </c>
      <c r="P500" s="509">
        <f t="shared" si="959"/>
        <v>0</v>
      </c>
      <c r="Q500" s="509">
        <f t="shared" si="959"/>
        <v>0</v>
      </c>
      <c r="R500" s="509">
        <f t="shared" si="959"/>
        <v>0</v>
      </c>
      <c r="S500" s="509">
        <f t="shared" si="959"/>
        <v>0</v>
      </c>
      <c r="T500" s="509">
        <f t="shared" si="959"/>
        <v>0</v>
      </c>
      <c r="U500" s="509">
        <f t="shared" si="959"/>
        <v>0</v>
      </c>
      <c r="V500" s="589">
        <f t="shared" si="959"/>
        <v>0</v>
      </c>
    </row>
    <row r="501" spans="1:29" s="602" customFormat="1" x14ac:dyDescent="0.25">
      <c r="A501" s="616"/>
      <c r="B501" s="505" t="s">
        <v>22</v>
      </c>
      <c r="C501" s="528">
        <f t="shared" si="953"/>
        <v>6000</v>
      </c>
      <c r="D501" s="528">
        <f t="shared" si="954"/>
        <v>0</v>
      </c>
      <c r="E501" s="528">
        <f t="shared" si="955"/>
        <v>0</v>
      </c>
      <c r="F501" s="562">
        <f t="shared" si="956"/>
        <v>0</v>
      </c>
      <c r="G501" s="545">
        <v>0</v>
      </c>
      <c r="H501" s="545">
        <v>0</v>
      </c>
      <c r="I501" s="545">
        <v>0</v>
      </c>
      <c r="J501" s="545">
        <v>0</v>
      </c>
      <c r="K501" s="545">
        <v>0</v>
      </c>
      <c r="L501" s="545">
        <v>0</v>
      </c>
      <c r="M501" s="545">
        <v>6000</v>
      </c>
      <c r="N501" s="545">
        <v>0</v>
      </c>
      <c r="O501" s="545">
        <v>0</v>
      </c>
      <c r="P501" s="545">
        <v>0</v>
      </c>
      <c r="Q501" s="545">
        <v>0</v>
      </c>
      <c r="R501" s="545">
        <v>0</v>
      </c>
      <c r="S501" s="545">
        <v>0</v>
      </c>
      <c r="T501" s="545">
        <v>0</v>
      </c>
      <c r="U501" s="545">
        <v>0</v>
      </c>
      <c r="V501" s="574">
        <v>0</v>
      </c>
      <c r="W501" s="601"/>
      <c r="X501" s="601"/>
      <c r="Y501" s="601"/>
      <c r="Z501" s="601"/>
      <c r="AA501" s="601"/>
      <c r="AB501" s="601"/>
      <c r="AC501" s="601"/>
    </row>
    <row r="502" spans="1:29" ht="45" x14ac:dyDescent="0.25">
      <c r="A502" s="616">
        <v>153</v>
      </c>
      <c r="B502" s="434" t="s">
        <v>818</v>
      </c>
      <c r="C502" s="496">
        <f t="shared" ref="C502:C503" si="962">G502+J502+M502+P502+S502</f>
        <v>114900</v>
      </c>
      <c r="D502" s="496">
        <f t="shared" ref="D502:D503" si="963">H502+K502+N502+Q502+T502</f>
        <v>114900</v>
      </c>
      <c r="E502" s="496">
        <f t="shared" ref="E502:E503" si="964">I502+L502+O502+R502+U502</f>
        <v>112924.35</v>
      </c>
      <c r="F502" s="562">
        <f t="shared" ref="F502:F503" si="965">E502/C502*100</f>
        <v>98.280548302872077</v>
      </c>
      <c r="G502" s="509">
        <f t="shared" si="959"/>
        <v>0</v>
      </c>
      <c r="H502" s="509">
        <f t="shared" si="959"/>
        <v>0</v>
      </c>
      <c r="I502" s="509">
        <f t="shared" si="959"/>
        <v>0</v>
      </c>
      <c r="J502" s="509">
        <f t="shared" si="959"/>
        <v>0</v>
      </c>
      <c r="K502" s="509">
        <f t="shared" si="959"/>
        <v>0</v>
      </c>
      <c r="L502" s="509">
        <f t="shared" si="959"/>
        <v>0</v>
      </c>
      <c r="M502" s="509">
        <f t="shared" si="959"/>
        <v>0</v>
      </c>
      <c r="N502" s="509">
        <f t="shared" si="959"/>
        <v>0</v>
      </c>
      <c r="O502" s="509">
        <f t="shared" si="959"/>
        <v>0</v>
      </c>
      <c r="P502" s="509">
        <f t="shared" si="959"/>
        <v>0</v>
      </c>
      <c r="Q502" s="509">
        <f t="shared" si="959"/>
        <v>0</v>
      </c>
      <c r="R502" s="509">
        <f t="shared" si="959"/>
        <v>0</v>
      </c>
      <c r="S502" s="509">
        <f t="shared" si="959"/>
        <v>114900</v>
      </c>
      <c r="T502" s="509">
        <f t="shared" si="959"/>
        <v>114900</v>
      </c>
      <c r="U502" s="509">
        <f t="shared" si="959"/>
        <v>112924.35</v>
      </c>
      <c r="V502" s="589">
        <f>U502/S502*100</f>
        <v>98.280548302872077</v>
      </c>
    </row>
    <row r="503" spans="1:29" s="602" customFormat="1" x14ac:dyDescent="0.25">
      <c r="A503" s="616"/>
      <c r="B503" s="505" t="s">
        <v>22</v>
      </c>
      <c r="C503" s="528">
        <f t="shared" si="962"/>
        <v>114900</v>
      </c>
      <c r="D503" s="528">
        <f t="shared" si="963"/>
        <v>114900</v>
      </c>
      <c r="E503" s="528">
        <f t="shared" si="964"/>
        <v>112924.35</v>
      </c>
      <c r="F503" s="562">
        <f t="shared" si="965"/>
        <v>98.280548302872077</v>
      </c>
      <c r="G503" s="545">
        <v>0</v>
      </c>
      <c r="H503" s="545">
        <v>0</v>
      </c>
      <c r="I503" s="545">
        <v>0</v>
      </c>
      <c r="J503" s="545">
        <v>0</v>
      </c>
      <c r="K503" s="545">
        <v>0</v>
      </c>
      <c r="L503" s="545">
        <v>0</v>
      </c>
      <c r="M503" s="545">
        <v>0</v>
      </c>
      <c r="N503" s="545">
        <v>0</v>
      </c>
      <c r="O503" s="545">
        <v>0</v>
      </c>
      <c r="P503" s="545">
        <v>0</v>
      </c>
      <c r="Q503" s="545">
        <v>0</v>
      </c>
      <c r="R503" s="545">
        <v>0</v>
      </c>
      <c r="S503" s="545">
        <v>114900</v>
      </c>
      <c r="T503" s="545">
        <v>114900</v>
      </c>
      <c r="U503" s="545">
        <v>112924.35</v>
      </c>
      <c r="V503" s="574">
        <f>U503/S503*100</f>
        <v>98.280548302872077</v>
      </c>
      <c r="W503" s="601"/>
      <c r="X503" s="601"/>
      <c r="Y503" s="601"/>
      <c r="Z503" s="601"/>
      <c r="AA503" s="601"/>
      <c r="AB503" s="601"/>
      <c r="AC503" s="601"/>
    </row>
    <row r="504" spans="1:29" ht="152.25" customHeight="1" x14ac:dyDescent="0.25">
      <c r="A504" s="616">
        <v>154</v>
      </c>
      <c r="B504" s="434" t="s">
        <v>188</v>
      </c>
      <c r="C504" s="496">
        <f t="shared" ref="C504:C510" si="966">G504+J504+M504+P504+S504</f>
        <v>5000</v>
      </c>
      <c r="D504" s="496">
        <f t="shared" ref="D504:D510" si="967">H504+K504+N504+Q504+T504</f>
        <v>4200</v>
      </c>
      <c r="E504" s="496">
        <f t="shared" ref="E504:E510" si="968">I504+L504+O504+R504+U504</f>
        <v>4200</v>
      </c>
      <c r="F504" s="562">
        <f t="shared" ref="F504:F510" si="969">E504/C504*100</f>
        <v>84</v>
      </c>
      <c r="G504" s="509">
        <f t="shared" si="959"/>
        <v>0</v>
      </c>
      <c r="H504" s="509">
        <f t="shared" si="959"/>
        <v>0</v>
      </c>
      <c r="I504" s="509">
        <f t="shared" si="959"/>
        <v>0</v>
      </c>
      <c r="J504" s="509">
        <f t="shared" si="959"/>
        <v>5000</v>
      </c>
      <c r="K504" s="509">
        <f t="shared" si="959"/>
        <v>4200</v>
      </c>
      <c r="L504" s="509">
        <f t="shared" si="959"/>
        <v>4200</v>
      </c>
      <c r="M504" s="509">
        <f t="shared" si="959"/>
        <v>0</v>
      </c>
      <c r="N504" s="509">
        <f t="shared" si="959"/>
        <v>0</v>
      </c>
      <c r="O504" s="509">
        <f t="shared" si="959"/>
        <v>0</v>
      </c>
      <c r="P504" s="509">
        <f t="shared" si="959"/>
        <v>0</v>
      </c>
      <c r="Q504" s="509">
        <f t="shared" si="959"/>
        <v>0</v>
      </c>
      <c r="R504" s="509">
        <f t="shared" si="959"/>
        <v>0</v>
      </c>
      <c r="S504" s="509">
        <f t="shared" si="959"/>
        <v>0</v>
      </c>
      <c r="T504" s="509">
        <f t="shared" si="959"/>
        <v>0</v>
      </c>
      <c r="U504" s="509">
        <f t="shared" si="959"/>
        <v>0</v>
      </c>
      <c r="V504" s="589">
        <f t="shared" si="959"/>
        <v>0</v>
      </c>
    </row>
    <row r="505" spans="1:29" x14ac:dyDescent="0.25">
      <c r="A505" s="616"/>
      <c r="B505" s="505" t="s">
        <v>22</v>
      </c>
      <c r="C505" s="528">
        <f t="shared" si="966"/>
        <v>5000</v>
      </c>
      <c r="D505" s="528">
        <f t="shared" si="967"/>
        <v>4200</v>
      </c>
      <c r="E505" s="528">
        <f t="shared" si="968"/>
        <v>4200</v>
      </c>
      <c r="F505" s="562">
        <f t="shared" si="969"/>
        <v>84</v>
      </c>
      <c r="G505" s="545">
        <v>0</v>
      </c>
      <c r="H505" s="545">
        <v>0</v>
      </c>
      <c r="I505" s="545">
        <v>0</v>
      </c>
      <c r="J505" s="545">
        <v>5000</v>
      </c>
      <c r="K505" s="545">
        <v>4200</v>
      </c>
      <c r="L505" s="545">
        <v>4200</v>
      </c>
      <c r="M505" s="545">
        <v>0</v>
      </c>
      <c r="N505" s="545">
        <v>0</v>
      </c>
      <c r="O505" s="545">
        <v>0</v>
      </c>
      <c r="P505" s="545">
        <v>0</v>
      </c>
      <c r="Q505" s="545">
        <v>0</v>
      </c>
      <c r="R505" s="545">
        <v>0</v>
      </c>
      <c r="S505" s="545">
        <v>0</v>
      </c>
      <c r="T505" s="545">
        <v>0</v>
      </c>
      <c r="U505" s="545">
        <v>0</v>
      </c>
      <c r="V505" s="574">
        <v>0</v>
      </c>
    </row>
    <row r="506" spans="1:29" ht="126.75" customHeight="1" x14ac:dyDescent="0.25">
      <c r="A506" s="616">
        <v>155</v>
      </c>
      <c r="B506" s="434" t="s">
        <v>209</v>
      </c>
      <c r="C506" s="496">
        <f t="shared" si="966"/>
        <v>20000</v>
      </c>
      <c r="D506" s="496">
        <f t="shared" si="967"/>
        <v>19189.48</v>
      </c>
      <c r="E506" s="496">
        <f t="shared" si="968"/>
        <v>18337.449999999997</v>
      </c>
      <c r="F506" s="562">
        <f t="shared" si="969"/>
        <v>91.687249999999992</v>
      </c>
      <c r="G506" s="509">
        <f t="shared" si="959"/>
        <v>5000</v>
      </c>
      <c r="H506" s="509">
        <f t="shared" si="959"/>
        <v>4979.0600000000004</v>
      </c>
      <c r="I506" s="509">
        <f t="shared" si="959"/>
        <v>4824.3599999999997</v>
      </c>
      <c r="J506" s="509">
        <f t="shared" si="959"/>
        <v>5000</v>
      </c>
      <c r="K506" s="509">
        <f t="shared" si="959"/>
        <v>4270.42</v>
      </c>
      <c r="L506" s="509">
        <f t="shared" si="959"/>
        <v>4260.5</v>
      </c>
      <c r="M506" s="509">
        <f t="shared" si="959"/>
        <v>0</v>
      </c>
      <c r="N506" s="509">
        <f t="shared" si="959"/>
        <v>0</v>
      </c>
      <c r="O506" s="509">
        <f t="shared" si="959"/>
        <v>0</v>
      </c>
      <c r="P506" s="509">
        <f t="shared" si="959"/>
        <v>5000</v>
      </c>
      <c r="Q506" s="509">
        <f t="shared" si="959"/>
        <v>5000</v>
      </c>
      <c r="R506" s="509">
        <f t="shared" si="959"/>
        <v>4558.1899999999996</v>
      </c>
      <c r="S506" s="509">
        <f t="shared" si="959"/>
        <v>5000</v>
      </c>
      <c r="T506" s="509">
        <f t="shared" si="959"/>
        <v>4940</v>
      </c>
      <c r="U506" s="509">
        <f t="shared" si="959"/>
        <v>4694.3999999999996</v>
      </c>
      <c r="V506" s="589">
        <f t="shared" ref="V506:V507" si="970">U506/S506*100</f>
        <v>93.887999999999991</v>
      </c>
    </row>
    <row r="507" spans="1:29" x14ac:dyDescent="0.25">
      <c r="A507" s="616"/>
      <c r="B507" s="505" t="s">
        <v>22</v>
      </c>
      <c r="C507" s="528">
        <f t="shared" si="966"/>
        <v>20000</v>
      </c>
      <c r="D507" s="528">
        <f t="shared" si="967"/>
        <v>19189.48</v>
      </c>
      <c r="E507" s="528">
        <f t="shared" si="968"/>
        <v>18337.449999999997</v>
      </c>
      <c r="F507" s="562">
        <f t="shared" si="969"/>
        <v>91.687249999999992</v>
      </c>
      <c r="G507" s="545">
        <v>5000</v>
      </c>
      <c r="H507" s="545">
        <v>4979.0600000000004</v>
      </c>
      <c r="I507" s="545">
        <v>4824.3599999999997</v>
      </c>
      <c r="J507" s="545">
        <v>5000</v>
      </c>
      <c r="K507" s="545">
        <v>4270.42</v>
      </c>
      <c r="L507" s="545">
        <v>4260.5</v>
      </c>
      <c r="M507" s="545">
        <v>0</v>
      </c>
      <c r="N507" s="545">
        <v>0</v>
      </c>
      <c r="O507" s="545">
        <v>0</v>
      </c>
      <c r="P507" s="545">
        <v>5000</v>
      </c>
      <c r="Q507" s="545">
        <v>5000</v>
      </c>
      <c r="R507" s="545">
        <v>4558.1899999999996</v>
      </c>
      <c r="S507" s="545">
        <v>5000</v>
      </c>
      <c r="T507" s="545">
        <v>4940</v>
      </c>
      <c r="U507" s="545">
        <v>4694.3999999999996</v>
      </c>
      <c r="V507" s="574">
        <f t="shared" si="970"/>
        <v>93.887999999999991</v>
      </c>
    </row>
    <row r="508" spans="1:29" ht="93.75" customHeight="1" x14ac:dyDescent="0.25">
      <c r="A508" s="616">
        <v>156</v>
      </c>
      <c r="B508" s="434" t="s">
        <v>191</v>
      </c>
      <c r="C508" s="496">
        <f t="shared" si="966"/>
        <v>5000</v>
      </c>
      <c r="D508" s="496">
        <f t="shared" si="967"/>
        <v>2753.28</v>
      </c>
      <c r="E508" s="496">
        <f t="shared" si="968"/>
        <v>2753.28</v>
      </c>
      <c r="F508" s="562">
        <f t="shared" si="969"/>
        <v>55.065600000000003</v>
      </c>
      <c r="G508" s="509">
        <f t="shared" si="959"/>
        <v>0</v>
      </c>
      <c r="H508" s="509">
        <f t="shared" si="959"/>
        <v>0</v>
      </c>
      <c r="I508" s="509">
        <f t="shared" si="959"/>
        <v>0</v>
      </c>
      <c r="J508" s="509">
        <f t="shared" si="959"/>
        <v>5000</v>
      </c>
      <c r="K508" s="509">
        <f t="shared" si="959"/>
        <v>2753.28</v>
      </c>
      <c r="L508" s="509">
        <f t="shared" si="959"/>
        <v>2753.28</v>
      </c>
      <c r="M508" s="509">
        <f t="shared" si="959"/>
        <v>0</v>
      </c>
      <c r="N508" s="509">
        <f t="shared" si="959"/>
        <v>0</v>
      </c>
      <c r="O508" s="509">
        <f t="shared" si="959"/>
        <v>0</v>
      </c>
      <c r="P508" s="509">
        <f t="shared" si="959"/>
        <v>0</v>
      </c>
      <c r="Q508" s="509">
        <f t="shared" si="959"/>
        <v>0</v>
      </c>
      <c r="R508" s="509">
        <f t="shared" si="959"/>
        <v>0</v>
      </c>
      <c r="S508" s="509">
        <f t="shared" si="959"/>
        <v>0</v>
      </c>
      <c r="T508" s="509">
        <f t="shared" si="959"/>
        <v>0</v>
      </c>
      <c r="U508" s="509">
        <f t="shared" si="959"/>
        <v>0</v>
      </c>
      <c r="V508" s="589">
        <f t="shared" si="959"/>
        <v>0</v>
      </c>
    </row>
    <row r="509" spans="1:29" x14ac:dyDescent="0.25">
      <c r="A509" s="616"/>
      <c r="B509" s="505" t="s">
        <v>22</v>
      </c>
      <c r="C509" s="528">
        <f t="shared" si="966"/>
        <v>5000</v>
      </c>
      <c r="D509" s="528">
        <f t="shared" si="967"/>
        <v>2753.28</v>
      </c>
      <c r="E509" s="528">
        <f t="shared" si="968"/>
        <v>2753.28</v>
      </c>
      <c r="F509" s="562">
        <f t="shared" si="969"/>
        <v>55.065600000000003</v>
      </c>
      <c r="G509" s="545">
        <v>0</v>
      </c>
      <c r="H509" s="545">
        <v>0</v>
      </c>
      <c r="I509" s="545">
        <v>0</v>
      </c>
      <c r="J509" s="545">
        <v>5000</v>
      </c>
      <c r="K509" s="545">
        <v>2753.28</v>
      </c>
      <c r="L509" s="545">
        <v>2753.28</v>
      </c>
      <c r="M509" s="545">
        <v>0</v>
      </c>
      <c r="N509" s="545">
        <v>0</v>
      </c>
      <c r="O509" s="545">
        <v>0</v>
      </c>
      <c r="P509" s="545">
        <v>0</v>
      </c>
      <c r="Q509" s="545">
        <v>0</v>
      </c>
      <c r="R509" s="545">
        <v>0</v>
      </c>
      <c r="S509" s="545">
        <v>0</v>
      </c>
      <c r="T509" s="545">
        <v>0</v>
      </c>
      <c r="U509" s="545">
        <v>0</v>
      </c>
      <c r="V509" s="574">
        <v>0</v>
      </c>
    </row>
    <row r="510" spans="1:29" ht="24" customHeight="1" x14ac:dyDescent="0.25">
      <c r="A510" s="616"/>
      <c r="B510" s="506" t="s">
        <v>54</v>
      </c>
      <c r="C510" s="543">
        <f t="shared" si="966"/>
        <v>21478162</v>
      </c>
      <c r="D510" s="543">
        <f t="shared" si="967"/>
        <v>21343094.062999997</v>
      </c>
      <c r="E510" s="543">
        <f t="shared" si="968"/>
        <v>22126428.259999998</v>
      </c>
      <c r="F510" s="563">
        <f t="shared" si="969"/>
        <v>103.01825761440853</v>
      </c>
      <c r="G510" s="550">
        <f>G511+G512+G513</f>
        <v>3951212.8</v>
      </c>
      <c r="H510" s="550">
        <f t="shared" ref="H510:U510" si="971">H511+H512+H513</f>
        <v>3697577.17</v>
      </c>
      <c r="I510" s="550">
        <f t="shared" si="971"/>
        <v>4689191.78</v>
      </c>
      <c r="J510" s="550">
        <f t="shared" si="971"/>
        <v>4335107</v>
      </c>
      <c r="K510" s="550">
        <f t="shared" si="971"/>
        <v>4510602.1129999999</v>
      </c>
      <c r="L510" s="550">
        <f t="shared" si="971"/>
        <v>4452446.83</v>
      </c>
      <c r="M510" s="550">
        <f t="shared" si="971"/>
        <v>4482618</v>
      </c>
      <c r="N510" s="550">
        <f t="shared" si="971"/>
        <v>4469530.97</v>
      </c>
      <c r="O510" s="550">
        <f t="shared" si="971"/>
        <v>4370476.51</v>
      </c>
      <c r="P510" s="550">
        <f t="shared" si="971"/>
        <v>4899990.2000000011</v>
      </c>
      <c r="Q510" s="550">
        <f t="shared" si="971"/>
        <v>4890361.040000001</v>
      </c>
      <c r="R510" s="550">
        <f t="shared" si="971"/>
        <v>4853943.8899999997</v>
      </c>
      <c r="S510" s="550">
        <f t="shared" si="971"/>
        <v>3809234</v>
      </c>
      <c r="T510" s="550">
        <f t="shared" si="971"/>
        <v>3775022.7699999996</v>
      </c>
      <c r="U510" s="550">
        <f t="shared" si="971"/>
        <v>3760369.2500000005</v>
      </c>
      <c r="V510" s="590">
        <f t="shared" ref="V510:V512" si="972">U510/S510*100</f>
        <v>98.717202723697213</v>
      </c>
    </row>
    <row r="511" spans="1:29" x14ac:dyDescent="0.25">
      <c r="A511" s="616"/>
      <c r="B511" s="505" t="s">
        <v>13</v>
      </c>
      <c r="C511" s="528">
        <f t="shared" ref="C511" si="973">G511+J511+M511+P511+S511</f>
        <v>19258681.800000001</v>
      </c>
      <c r="D511" s="528">
        <f t="shared" ref="D511" si="974">H511+K511+N511+Q511+T511</f>
        <v>19137041.989999998</v>
      </c>
      <c r="E511" s="528">
        <f t="shared" ref="E511" si="975">I511+L511+O511+R511+U511</f>
        <v>18893801.689999998</v>
      </c>
      <c r="F511" s="562">
        <f t="shared" ref="F511" si="976">E511/C511*100</f>
        <v>98.10537339061284</v>
      </c>
      <c r="G511" s="535">
        <f t="shared" ref="G511:U511" si="977">G284+G292+G294+G296+G298+G300+G302+G304+G306+G308+G310+G312+G317+G319+G321+G323+G325+G341+G343+G345+G347+G349+G351+G353+G355+G357+G359+G361+G363+G374+G376</f>
        <v>3487432.8</v>
      </c>
      <c r="H511" s="535">
        <f t="shared" si="977"/>
        <v>3233548.56</v>
      </c>
      <c r="I511" s="535">
        <f t="shared" si="977"/>
        <v>3187810.33</v>
      </c>
      <c r="J511" s="535">
        <f t="shared" si="977"/>
        <v>3815107</v>
      </c>
      <c r="K511" s="535">
        <f t="shared" si="977"/>
        <v>3991822.05</v>
      </c>
      <c r="L511" s="535">
        <f t="shared" si="977"/>
        <v>3930190.11</v>
      </c>
      <c r="M511" s="535">
        <f t="shared" si="977"/>
        <v>4095747</v>
      </c>
      <c r="N511" s="535">
        <f t="shared" si="977"/>
        <v>4095747</v>
      </c>
      <c r="O511" s="535">
        <f t="shared" si="977"/>
        <v>4004213.3699999996</v>
      </c>
      <c r="P511" s="535">
        <f t="shared" si="977"/>
        <v>4616710.0000000009</v>
      </c>
      <c r="Q511" s="535">
        <f t="shared" si="977"/>
        <v>4616710.0000000009</v>
      </c>
      <c r="R511" s="535">
        <f t="shared" si="977"/>
        <v>4583270</v>
      </c>
      <c r="S511" s="535">
        <f t="shared" si="977"/>
        <v>3243685</v>
      </c>
      <c r="T511" s="535">
        <f t="shared" si="977"/>
        <v>3199214.38</v>
      </c>
      <c r="U511" s="535">
        <f t="shared" si="977"/>
        <v>3188317.8800000004</v>
      </c>
      <c r="V511" s="574">
        <f t="shared" si="972"/>
        <v>98.293079630112061</v>
      </c>
    </row>
    <row r="512" spans="1:29" x14ac:dyDescent="0.25">
      <c r="A512" s="616"/>
      <c r="B512" s="505" t="s">
        <v>22</v>
      </c>
      <c r="C512" s="528">
        <f t="shared" ref="C512" si="978">G512+J512+M512+P512+S512</f>
        <v>2142480.2000000002</v>
      </c>
      <c r="D512" s="528">
        <f t="shared" ref="D512" si="979">H512+K512+N512+Q512+T512</f>
        <v>2058256.8229999999</v>
      </c>
      <c r="E512" s="528">
        <f t="shared" ref="E512" si="980">I512+L512+O512+R512+U512</f>
        <v>1966412.62</v>
      </c>
      <c r="F512" s="562">
        <f t="shared" ref="F512:F513" si="981">E512/C512*100</f>
        <v>91.782067344192953</v>
      </c>
      <c r="G512" s="535">
        <f t="shared" ref="G512:U512" si="982">G382+G384+G386+G389+G392+G394+G396+G400+G402+G404+G407+G409+G411+G413+G415+G417+G419+G421+G423+G425+G427+G429+G431+G433+G435+G438+G440+G442+G444+G446+G448+G450+G452+G454+G456+G458+G460+G462++G464+G468+G470+G472+G474+G476+G478+G481+G483+G485+G487+G489+G491+G493+G495+G497+G499+G501+G503+G505+G507+G509</f>
        <v>406780</v>
      </c>
      <c r="H512" s="535">
        <f t="shared" si="982"/>
        <v>336233.36</v>
      </c>
      <c r="I512" s="535">
        <f t="shared" si="982"/>
        <v>288851.20000000001</v>
      </c>
      <c r="J512" s="535">
        <f t="shared" si="982"/>
        <v>500000</v>
      </c>
      <c r="K512" s="535">
        <f t="shared" si="982"/>
        <v>498780.06300000002</v>
      </c>
      <c r="L512" s="535">
        <f t="shared" si="982"/>
        <v>468573.02000000008</v>
      </c>
      <c r="M512" s="535">
        <f t="shared" si="982"/>
        <v>386871</v>
      </c>
      <c r="N512" s="535">
        <f t="shared" si="982"/>
        <v>373783.97</v>
      </c>
      <c r="O512" s="535">
        <f t="shared" si="982"/>
        <v>366263.14</v>
      </c>
      <c r="P512" s="535">
        <f t="shared" si="982"/>
        <v>283280.2</v>
      </c>
      <c r="Q512" s="535">
        <f t="shared" si="982"/>
        <v>273651.03999999998</v>
      </c>
      <c r="R512" s="535">
        <f t="shared" si="982"/>
        <v>270673.89</v>
      </c>
      <c r="S512" s="535">
        <f t="shared" si="982"/>
        <v>565549</v>
      </c>
      <c r="T512" s="535">
        <f t="shared" si="982"/>
        <v>575808.3899999999</v>
      </c>
      <c r="U512" s="535">
        <f t="shared" si="982"/>
        <v>572051.37</v>
      </c>
      <c r="V512" s="574">
        <f t="shared" si="972"/>
        <v>101.14974476128505</v>
      </c>
    </row>
    <row r="513" spans="1:22" ht="30" x14ac:dyDescent="0.25">
      <c r="A513" s="616"/>
      <c r="B513" s="505" t="s">
        <v>139</v>
      </c>
      <c r="C513" s="528">
        <f t="shared" ref="C513" si="983">G513+J513+M513+P513+S513</f>
        <v>77000</v>
      </c>
      <c r="D513" s="528">
        <f t="shared" ref="D513" si="984">H513+K513+N513+Q513+T513</f>
        <v>147795.25</v>
      </c>
      <c r="E513" s="528">
        <f t="shared" ref="E513" si="985">I513+L513+O513+R513+U513</f>
        <v>1266213.95</v>
      </c>
      <c r="F513" s="562">
        <f t="shared" si="981"/>
        <v>1644.4337012987014</v>
      </c>
      <c r="G513" s="535">
        <f t="shared" ref="G513:L513" si="986">G398+G390+G466</f>
        <v>57000</v>
      </c>
      <c r="H513" s="535">
        <f t="shared" si="986"/>
        <v>127795.25</v>
      </c>
      <c r="I513" s="535">
        <f t="shared" si="986"/>
        <v>1212530.25</v>
      </c>
      <c r="J513" s="535">
        <f t="shared" si="986"/>
        <v>20000</v>
      </c>
      <c r="K513" s="535">
        <f t="shared" si="986"/>
        <v>20000</v>
      </c>
      <c r="L513" s="535">
        <f t="shared" si="986"/>
        <v>53683.7</v>
      </c>
      <c r="M513" s="535">
        <f t="shared" ref="M513:U513" si="987">M398+M390</f>
        <v>0</v>
      </c>
      <c r="N513" s="535">
        <f t="shared" si="987"/>
        <v>0</v>
      </c>
      <c r="O513" s="535">
        <f t="shared" si="987"/>
        <v>0</v>
      </c>
      <c r="P513" s="535">
        <f t="shared" si="987"/>
        <v>0</v>
      </c>
      <c r="Q513" s="535">
        <f t="shared" si="987"/>
        <v>0</v>
      </c>
      <c r="R513" s="535">
        <f t="shared" si="987"/>
        <v>0</v>
      </c>
      <c r="S513" s="535">
        <f t="shared" si="987"/>
        <v>0</v>
      </c>
      <c r="T513" s="535">
        <f t="shared" si="987"/>
        <v>0</v>
      </c>
      <c r="U513" s="535">
        <f t="shared" si="987"/>
        <v>0</v>
      </c>
      <c r="V513" s="564">
        <f>V398+V390+V466</f>
        <v>0</v>
      </c>
    </row>
    <row r="514" spans="1:22" x14ac:dyDescent="0.25">
      <c r="A514" s="672" t="s">
        <v>212</v>
      </c>
      <c r="B514" s="672"/>
      <c r="C514" s="672"/>
      <c r="D514" s="672"/>
      <c r="E514" s="672"/>
      <c r="F514" s="672"/>
      <c r="G514" s="672"/>
      <c r="H514" s="672"/>
      <c r="I514" s="672"/>
      <c r="J514" s="672"/>
      <c r="K514" s="672"/>
      <c r="L514" s="672"/>
      <c r="M514" s="672"/>
      <c r="N514" s="672"/>
      <c r="O514" s="672"/>
      <c r="P514" s="672"/>
      <c r="Q514" s="672"/>
      <c r="R514" s="672"/>
      <c r="S514" s="672"/>
      <c r="T514" s="672"/>
      <c r="U514" s="672"/>
      <c r="V514" s="672"/>
    </row>
    <row r="515" spans="1:22" ht="120" x14ac:dyDescent="0.25">
      <c r="A515" s="616">
        <v>157</v>
      </c>
      <c r="B515" s="434" t="s">
        <v>819</v>
      </c>
      <c r="C515" s="515">
        <f t="shared" ref="C515:E515" si="988">C516</f>
        <v>11800</v>
      </c>
      <c r="D515" s="515">
        <f t="shared" si="988"/>
        <v>12421</v>
      </c>
      <c r="E515" s="515">
        <f t="shared" si="988"/>
        <v>12421</v>
      </c>
      <c r="F515" s="516">
        <f>F516</f>
        <v>105.26271186440678</v>
      </c>
      <c r="G515" s="515">
        <f>G516</f>
        <v>5100</v>
      </c>
      <c r="H515" s="515">
        <f t="shared" ref="H515:U515" si="989">H516</f>
        <v>5680</v>
      </c>
      <c r="I515" s="515">
        <f t="shared" si="989"/>
        <v>5680</v>
      </c>
      <c r="J515" s="515">
        <f t="shared" si="989"/>
        <v>1600</v>
      </c>
      <c r="K515" s="515">
        <f t="shared" si="989"/>
        <v>1601</v>
      </c>
      <c r="L515" s="515">
        <f t="shared" si="989"/>
        <v>1601</v>
      </c>
      <c r="M515" s="515">
        <f t="shared" si="989"/>
        <v>1700</v>
      </c>
      <c r="N515" s="515">
        <f t="shared" si="989"/>
        <v>1720</v>
      </c>
      <c r="O515" s="515">
        <f t="shared" si="989"/>
        <v>1720</v>
      </c>
      <c r="P515" s="515">
        <f t="shared" si="989"/>
        <v>1700</v>
      </c>
      <c r="Q515" s="515">
        <f t="shared" si="989"/>
        <v>1720</v>
      </c>
      <c r="R515" s="515">
        <f t="shared" si="989"/>
        <v>1720</v>
      </c>
      <c r="S515" s="515">
        <f t="shared" si="989"/>
        <v>1700</v>
      </c>
      <c r="T515" s="515">
        <f t="shared" si="989"/>
        <v>1700</v>
      </c>
      <c r="U515" s="515">
        <f t="shared" si="989"/>
        <v>1700</v>
      </c>
      <c r="V515" s="516">
        <f>V516</f>
        <v>100</v>
      </c>
    </row>
    <row r="516" spans="1:22" ht="30" x14ac:dyDescent="0.25">
      <c r="A516" s="616"/>
      <c r="B516" s="505" t="s">
        <v>19</v>
      </c>
      <c r="C516" s="528">
        <f t="shared" ref="C516" si="990">G516+J516+M516+P516+S516</f>
        <v>11800</v>
      </c>
      <c r="D516" s="528">
        <f t="shared" ref="D516" si="991">H516+K516+N516+Q516+T516</f>
        <v>12421</v>
      </c>
      <c r="E516" s="528">
        <f t="shared" ref="E516" si="992">I516+L516+O516+R516+U516</f>
        <v>12421</v>
      </c>
      <c r="F516" s="562">
        <f t="shared" ref="F516" si="993">E516/C516*100</f>
        <v>105.26271186440678</v>
      </c>
      <c r="G516" s="535">
        <f>G519+G518+G520</f>
        <v>5100</v>
      </c>
      <c r="H516" s="535">
        <f t="shared" ref="H516:U516" si="994">H519+H518+H520</f>
        <v>5680</v>
      </c>
      <c r="I516" s="535">
        <f t="shared" si="994"/>
        <v>5680</v>
      </c>
      <c r="J516" s="535">
        <f t="shared" si="994"/>
        <v>1600</v>
      </c>
      <c r="K516" s="535">
        <f t="shared" si="994"/>
        <v>1601</v>
      </c>
      <c r="L516" s="535">
        <f t="shared" si="994"/>
        <v>1601</v>
      </c>
      <c r="M516" s="535">
        <f t="shared" si="994"/>
        <v>1700</v>
      </c>
      <c r="N516" s="535">
        <f t="shared" si="994"/>
        <v>1720</v>
      </c>
      <c r="O516" s="535">
        <f t="shared" si="994"/>
        <v>1720</v>
      </c>
      <c r="P516" s="535">
        <f t="shared" si="994"/>
        <v>1700</v>
      </c>
      <c r="Q516" s="535">
        <f t="shared" si="994"/>
        <v>1720</v>
      </c>
      <c r="R516" s="535">
        <f t="shared" si="994"/>
        <v>1720</v>
      </c>
      <c r="S516" s="535">
        <f t="shared" si="994"/>
        <v>1700</v>
      </c>
      <c r="T516" s="535">
        <f t="shared" si="994"/>
        <v>1700</v>
      </c>
      <c r="U516" s="535">
        <f t="shared" si="994"/>
        <v>1700</v>
      </c>
      <c r="V516" s="574">
        <f t="shared" ref="V516:V519" si="995">U516/S516*100</f>
        <v>100</v>
      </c>
    </row>
    <row r="517" spans="1:22" x14ac:dyDescent="0.25">
      <c r="A517" s="616"/>
      <c r="B517" s="434" t="s">
        <v>163</v>
      </c>
      <c r="C517" s="528"/>
      <c r="D517" s="528"/>
      <c r="E517" s="528"/>
      <c r="F517" s="562"/>
      <c r="G517" s="535"/>
      <c r="H517" s="549"/>
      <c r="I517" s="549"/>
      <c r="J517" s="549"/>
      <c r="K517" s="549"/>
      <c r="L517" s="549"/>
      <c r="M517" s="549"/>
      <c r="N517" s="549"/>
      <c r="O517" s="549"/>
      <c r="P517" s="549"/>
      <c r="Q517" s="549"/>
      <c r="R517" s="549"/>
      <c r="S517" s="549"/>
      <c r="T517" s="549"/>
      <c r="U517" s="549"/>
      <c r="V517" s="574"/>
    </row>
    <row r="518" spans="1:22" ht="30" x14ac:dyDescent="0.25">
      <c r="A518" s="616"/>
      <c r="B518" s="434" t="s">
        <v>164</v>
      </c>
      <c r="C518" s="509">
        <f t="shared" ref="C518" si="996">G518+J518+M518+P518+S518</f>
        <v>5600</v>
      </c>
      <c r="D518" s="509">
        <f t="shared" ref="D518" si="997">H518+K518+N518+Q518+T518</f>
        <v>5600</v>
      </c>
      <c r="E518" s="509">
        <f t="shared" ref="E518" si="998">I518+L518+O518+R518+U518</f>
        <v>5600</v>
      </c>
      <c r="F518" s="589">
        <f t="shared" ref="F518" si="999">E518/C518*100</f>
        <v>100</v>
      </c>
      <c r="G518" s="509">
        <v>4000</v>
      </c>
      <c r="H518" s="509">
        <v>4000</v>
      </c>
      <c r="I518" s="509">
        <v>4000</v>
      </c>
      <c r="J518" s="509">
        <v>400</v>
      </c>
      <c r="K518" s="509">
        <v>400</v>
      </c>
      <c r="L518" s="509">
        <v>400</v>
      </c>
      <c r="M518" s="509">
        <v>400</v>
      </c>
      <c r="N518" s="509">
        <v>400</v>
      </c>
      <c r="O518" s="509">
        <v>400</v>
      </c>
      <c r="P518" s="509">
        <v>400</v>
      </c>
      <c r="Q518" s="509">
        <v>400</v>
      </c>
      <c r="R518" s="509">
        <v>400</v>
      </c>
      <c r="S518" s="509">
        <v>400</v>
      </c>
      <c r="T518" s="509">
        <v>400</v>
      </c>
      <c r="U518" s="509">
        <v>400</v>
      </c>
      <c r="V518" s="589">
        <f t="shared" si="995"/>
        <v>100</v>
      </c>
    </row>
    <row r="519" spans="1:22" ht="30" x14ac:dyDescent="0.25">
      <c r="A519" s="616"/>
      <c r="B519" s="434" t="s">
        <v>214</v>
      </c>
      <c r="C519" s="509">
        <f t="shared" ref="C519:C520" si="1000">G519+J519+M519+P519+S519</f>
        <v>4000</v>
      </c>
      <c r="D519" s="509">
        <f t="shared" ref="D519:D520" si="1001">H519+K519+N519+Q519+T519</f>
        <v>4621</v>
      </c>
      <c r="E519" s="509">
        <f t="shared" ref="E519:E520" si="1002">I519+L519+O519+R519+U519</f>
        <v>4621</v>
      </c>
      <c r="F519" s="589">
        <f t="shared" ref="F519:F520" si="1003">E519/C519*100</f>
        <v>115.52500000000001</v>
      </c>
      <c r="G519" s="509">
        <v>800</v>
      </c>
      <c r="H519" s="509">
        <v>1380</v>
      </c>
      <c r="I519" s="509">
        <v>1380</v>
      </c>
      <c r="J519" s="509">
        <v>800</v>
      </c>
      <c r="K519" s="509">
        <v>801</v>
      </c>
      <c r="L519" s="509">
        <v>801</v>
      </c>
      <c r="M519" s="509">
        <v>800</v>
      </c>
      <c r="N519" s="509">
        <v>820</v>
      </c>
      <c r="O519" s="509">
        <v>820</v>
      </c>
      <c r="P519" s="509">
        <v>800</v>
      </c>
      <c r="Q519" s="509">
        <v>820</v>
      </c>
      <c r="R519" s="509">
        <v>820</v>
      </c>
      <c r="S519" s="509">
        <v>800</v>
      </c>
      <c r="T519" s="509">
        <v>800</v>
      </c>
      <c r="U519" s="509">
        <v>800</v>
      </c>
      <c r="V519" s="589">
        <f t="shared" si="995"/>
        <v>100</v>
      </c>
    </row>
    <row r="520" spans="1:22" ht="30" x14ac:dyDescent="0.25">
      <c r="A520" s="616"/>
      <c r="B520" s="434" t="s">
        <v>215</v>
      </c>
      <c r="C520" s="509">
        <f t="shared" si="1000"/>
        <v>2200</v>
      </c>
      <c r="D520" s="509">
        <f t="shared" si="1001"/>
        <v>2200</v>
      </c>
      <c r="E520" s="509">
        <f t="shared" si="1002"/>
        <v>2200</v>
      </c>
      <c r="F520" s="589">
        <f t="shared" si="1003"/>
        <v>100</v>
      </c>
      <c r="G520" s="509">
        <v>300</v>
      </c>
      <c r="H520" s="509">
        <v>300</v>
      </c>
      <c r="I520" s="509">
        <v>300</v>
      </c>
      <c r="J520" s="509">
        <v>400</v>
      </c>
      <c r="K520" s="509">
        <v>400</v>
      </c>
      <c r="L520" s="509">
        <v>400</v>
      </c>
      <c r="M520" s="509">
        <v>500</v>
      </c>
      <c r="N520" s="509">
        <v>500</v>
      </c>
      <c r="O520" s="509">
        <v>500</v>
      </c>
      <c r="P520" s="509">
        <v>500</v>
      </c>
      <c r="Q520" s="509">
        <v>500</v>
      </c>
      <c r="R520" s="509">
        <v>500</v>
      </c>
      <c r="S520" s="509">
        <v>500</v>
      </c>
      <c r="T520" s="509">
        <v>500</v>
      </c>
      <c r="U520" s="509">
        <v>500</v>
      </c>
      <c r="V520" s="589">
        <f t="shared" ref="V520" si="1004">U520/S520*100</f>
        <v>100</v>
      </c>
    </row>
    <row r="521" spans="1:22" ht="75" x14ac:dyDescent="0.25">
      <c r="A521" s="616">
        <v>158</v>
      </c>
      <c r="B521" s="434" t="s">
        <v>820</v>
      </c>
      <c r="C521" s="515">
        <f t="shared" ref="C521" si="1005">C522</f>
        <v>9200</v>
      </c>
      <c r="D521" s="515">
        <f t="shared" ref="D521" si="1006">D522</f>
        <v>9390</v>
      </c>
      <c r="E521" s="515">
        <f t="shared" ref="E521" si="1007">E522</f>
        <v>9390</v>
      </c>
      <c r="F521" s="516">
        <f>F522</f>
        <v>102.06521739130434</v>
      </c>
      <c r="G521" s="515">
        <f>G522</f>
        <v>1800</v>
      </c>
      <c r="H521" s="515">
        <f t="shared" ref="H521" si="1008">H522</f>
        <v>1930</v>
      </c>
      <c r="I521" s="515">
        <f t="shared" ref="I521" si="1009">I522</f>
        <v>1930</v>
      </c>
      <c r="J521" s="515">
        <f t="shared" ref="J521" si="1010">J522</f>
        <v>1800</v>
      </c>
      <c r="K521" s="515">
        <f t="shared" ref="K521" si="1011">K522</f>
        <v>1800</v>
      </c>
      <c r="L521" s="515">
        <f t="shared" ref="L521" si="1012">L522</f>
        <v>1800</v>
      </c>
      <c r="M521" s="515">
        <f t="shared" ref="M521" si="1013">M522</f>
        <v>1800</v>
      </c>
      <c r="N521" s="515">
        <f t="shared" ref="N521" si="1014">N522</f>
        <v>1910</v>
      </c>
      <c r="O521" s="515">
        <f t="shared" ref="O521" si="1015">O522</f>
        <v>1910</v>
      </c>
      <c r="P521" s="515">
        <f t="shared" ref="P521" si="1016">P522</f>
        <v>1900</v>
      </c>
      <c r="Q521" s="515">
        <f t="shared" ref="Q521" si="1017">Q522</f>
        <v>2150</v>
      </c>
      <c r="R521" s="515">
        <f t="shared" ref="R521" si="1018">R522</f>
        <v>2150</v>
      </c>
      <c r="S521" s="515">
        <f t="shared" ref="S521" si="1019">S522</f>
        <v>1900</v>
      </c>
      <c r="T521" s="515">
        <f t="shared" ref="T521" si="1020">T522</f>
        <v>1600</v>
      </c>
      <c r="U521" s="515">
        <f t="shared" ref="U521" si="1021">U522</f>
        <v>1600</v>
      </c>
      <c r="V521" s="516">
        <f>V522</f>
        <v>84.210526315789465</v>
      </c>
    </row>
    <row r="522" spans="1:22" ht="30" x14ac:dyDescent="0.25">
      <c r="A522" s="616"/>
      <c r="B522" s="505" t="s">
        <v>19</v>
      </c>
      <c r="C522" s="528">
        <f t="shared" ref="C522" si="1022">G522+J522+M522+P522+S522</f>
        <v>9200</v>
      </c>
      <c r="D522" s="528">
        <f t="shared" ref="D522" si="1023">H522+K522+N522+Q522+T522</f>
        <v>9390</v>
      </c>
      <c r="E522" s="528">
        <f t="shared" ref="E522" si="1024">I522+L522+O522+R522+U522</f>
        <v>9390</v>
      </c>
      <c r="F522" s="562">
        <f t="shared" ref="F522" si="1025">E522/C522*100</f>
        <v>102.06521739130434</v>
      </c>
      <c r="G522" s="535">
        <f>G525+G524+G526</f>
        <v>1800</v>
      </c>
      <c r="H522" s="535">
        <f t="shared" ref="H522:U522" si="1026">H525+H524+H526</f>
        <v>1930</v>
      </c>
      <c r="I522" s="535">
        <f t="shared" si="1026"/>
        <v>1930</v>
      </c>
      <c r="J522" s="535">
        <f t="shared" si="1026"/>
        <v>1800</v>
      </c>
      <c r="K522" s="535">
        <f t="shared" si="1026"/>
        <v>1800</v>
      </c>
      <c r="L522" s="535">
        <f t="shared" si="1026"/>
        <v>1800</v>
      </c>
      <c r="M522" s="535">
        <f t="shared" si="1026"/>
        <v>1800</v>
      </c>
      <c r="N522" s="535">
        <f t="shared" si="1026"/>
        <v>1910</v>
      </c>
      <c r="O522" s="535">
        <f t="shared" si="1026"/>
        <v>1910</v>
      </c>
      <c r="P522" s="535">
        <f t="shared" si="1026"/>
        <v>1900</v>
      </c>
      <c r="Q522" s="535">
        <f t="shared" si="1026"/>
        <v>2150</v>
      </c>
      <c r="R522" s="535">
        <f t="shared" si="1026"/>
        <v>2150</v>
      </c>
      <c r="S522" s="535">
        <f t="shared" si="1026"/>
        <v>1900</v>
      </c>
      <c r="T522" s="535">
        <f t="shared" si="1026"/>
        <v>1600</v>
      </c>
      <c r="U522" s="535">
        <f t="shared" si="1026"/>
        <v>1600</v>
      </c>
      <c r="V522" s="574">
        <f t="shared" ref="V522" si="1027">U522/S522*100</f>
        <v>84.210526315789465</v>
      </c>
    </row>
    <row r="523" spans="1:22" x14ac:dyDescent="0.25">
      <c r="A523" s="616"/>
      <c r="B523" s="434" t="s">
        <v>163</v>
      </c>
      <c r="C523" s="528"/>
      <c r="D523" s="528"/>
      <c r="E523" s="528"/>
      <c r="F523" s="562"/>
      <c r="G523" s="535"/>
      <c r="H523" s="549"/>
      <c r="I523" s="549"/>
      <c r="J523" s="549"/>
      <c r="K523" s="549"/>
      <c r="L523" s="549"/>
      <c r="M523" s="549"/>
      <c r="N523" s="549"/>
      <c r="O523" s="549"/>
      <c r="P523" s="549"/>
      <c r="Q523" s="549"/>
      <c r="R523" s="549"/>
      <c r="S523" s="549"/>
      <c r="T523" s="549"/>
      <c r="U523" s="549"/>
      <c r="V523" s="574"/>
    </row>
    <row r="524" spans="1:22" ht="30" x14ac:dyDescent="0.25">
      <c r="A524" s="616"/>
      <c r="B524" s="434" t="s">
        <v>164</v>
      </c>
      <c r="C524" s="509">
        <f t="shared" ref="C524:C526" si="1028">G524+J524+M524+P524+S524</f>
        <v>2000</v>
      </c>
      <c r="D524" s="509">
        <f t="shared" ref="D524:D526" si="1029">H524+K524+N524+Q524+T524</f>
        <v>2000</v>
      </c>
      <c r="E524" s="509">
        <f t="shared" ref="E524:E526" si="1030">I524+L524+O524+R524+U524</f>
        <v>2000</v>
      </c>
      <c r="F524" s="589">
        <f t="shared" ref="F524:F526" si="1031">E524/C524*100</f>
        <v>100</v>
      </c>
      <c r="G524" s="509">
        <v>400</v>
      </c>
      <c r="H524" s="509">
        <v>400</v>
      </c>
      <c r="I524" s="509">
        <v>400</v>
      </c>
      <c r="J524" s="509">
        <v>400</v>
      </c>
      <c r="K524" s="509">
        <v>400</v>
      </c>
      <c r="L524" s="509">
        <v>400</v>
      </c>
      <c r="M524" s="509">
        <v>400</v>
      </c>
      <c r="N524" s="509">
        <v>400</v>
      </c>
      <c r="O524" s="509">
        <v>400</v>
      </c>
      <c r="P524" s="509">
        <v>400</v>
      </c>
      <c r="Q524" s="509">
        <v>400</v>
      </c>
      <c r="R524" s="509">
        <v>400</v>
      </c>
      <c r="S524" s="509">
        <v>400</v>
      </c>
      <c r="T524" s="509">
        <v>400</v>
      </c>
      <c r="U524" s="509">
        <v>400</v>
      </c>
      <c r="V524" s="589">
        <f t="shared" ref="V524:V526" si="1032">U524/S524*100</f>
        <v>100</v>
      </c>
    </row>
    <row r="525" spans="1:22" ht="30" x14ac:dyDescent="0.25">
      <c r="A525" s="616"/>
      <c r="B525" s="434" t="s">
        <v>214</v>
      </c>
      <c r="C525" s="509">
        <f t="shared" si="1028"/>
        <v>4000</v>
      </c>
      <c r="D525" s="509">
        <f t="shared" si="1029"/>
        <v>4190</v>
      </c>
      <c r="E525" s="509">
        <f t="shared" si="1030"/>
        <v>4190</v>
      </c>
      <c r="F525" s="589">
        <f t="shared" si="1031"/>
        <v>104.75000000000001</v>
      </c>
      <c r="G525" s="509">
        <v>800</v>
      </c>
      <c r="H525" s="509">
        <v>930</v>
      </c>
      <c r="I525" s="509">
        <v>930</v>
      </c>
      <c r="J525" s="509">
        <v>800</v>
      </c>
      <c r="K525" s="509">
        <v>800</v>
      </c>
      <c r="L525" s="509">
        <v>800</v>
      </c>
      <c r="M525" s="509">
        <v>800</v>
      </c>
      <c r="N525" s="509">
        <v>910</v>
      </c>
      <c r="O525" s="509">
        <v>910</v>
      </c>
      <c r="P525" s="509">
        <v>800</v>
      </c>
      <c r="Q525" s="509">
        <v>1050</v>
      </c>
      <c r="R525" s="509">
        <v>1050</v>
      </c>
      <c r="S525" s="509">
        <v>800</v>
      </c>
      <c r="T525" s="509">
        <v>500</v>
      </c>
      <c r="U525" s="509">
        <v>500</v>
      </c>
      <c r="V525" s="589">
        <f t="shared" si="1032"/>
        <v>62.5</v>
      </c>
    </row>
    <row r="526" spans="1:22" ht="30" x14ac:dyDescent="0.25">
      <c r="A526" s="616"/>
      <c r="B526" s="434" t="s">
        <v>215</v>
      </c>
      <c r="C526" s="509">
        <f t="shared" si="1028"/>
        <v>3200</v>
      </c>
      <c r="D526" s="509">
        <f t="shared" si="1029"/>
        <v>3200</v>
      </c>
      <c r="E526" s="509">
        <f t="shared" si="1030"/>
        <v>3200</v>
      </c>
      <c r="F526" s="589">
        <f t="shared" si="1031"/>
        <v>100</v>
      </c>
      <c r="G526" s="509">
        <v>600</v>
      </c>
      <c r="H526" s="509">
        <v>600</v>
      </c>
      <c r="I526" s="509">
        <v>600</v>
      </c>
      <c r="J526" s="509">
        <v>600</v>
      </c>
      <c r="K526" s="509">
        <v>600</v>
      </c>
      <c r="L526" s="509">
        <v>600</v>
      </c>
      <c r="M526" s="509">
        <v>600</v>
      </c>
      <c r="N526" s="509">
        <v>600</v>
      </c>
      <c r="O526" s="509">
        <v>600</v>
      </c>
      <c r="P526" s="509">
        <v>700</v>
      </c>
      <c r="Q526" s="509">
        <v>700</v>
      </c>
      <c r="R526" s="509">
        <v>700</v>
      </c>
      <c r="S526" s="509">
        <v>700</v>
      </c>
      <c r="T526" s="509">
        <v>700</v>
      </c>
      <c r="U526" s="509">
        <v>700</v>
      </c>
      <c r="V526" s="589">
        <f t="shared" si="1032"/>
        <v>100</v>
      </c>
    </row>
    <row r="527" spans="1:22" ht="165" x14ac:dyDescent="0.25">
      <c r="A527" s="616">
        <v>159</v>
      </c>
      <c r="B527" s="434" t="s">
        <v>821</v>
      </c>
      <c r="C527" s="515">
        <f t="shared" ref="C527" si="1033">C528</f>
        <v>5000</v>
      </c>
      <c r="D527" s="515">
        <f t="shared" ref="D527" si="1034">D528</f>
        <v>5090</v>
      </c>
      <c r="E527" s="515">
        <f t="shared" ref="E527" si="1035">E528</f>
        <v>5090</v>
      </c>
      <c r="F527" s="516">
        <f>F528</f>
        <v>101.8</v>
      </c>
      <c r="G527" s="515">
        <f>G528</f>
        <v>1400</v>
      </c>
      <c r="H527" s="515">
        <f t="shared" ref="H527" si="1036">H528</f>
        <v>1500</v>
      </c>
      <c r="I527" s="515">
        <f t="shared" ref="I527" si="1037">I528</f>
        <v>1500</v>
      </c>
      <c r="J527" s="515">
        <f t="shared" ref="J527" si="1038">J528</f>
        <v>900</v>
      </c>
      <c r="K527" s="515">
        <f t="shared" ref="K527" si="1039">K528</f>
        <v>920</v>
      </c>
      <c r="L527" s="515">
        <f t="shared" ref="L527" si="1040">L528</f>
        <v>920</v>
      </c>
      <c r="M527" s="515">
        <f t="shared" ref="M527" si="1041">M528</f>
        <v>900</v>
      </c>
      <c r="N527" s="515">
        <f t="shared" ref="N527" si="1042">N528</f>
        <v>900</v>
      </c>
      <c r="O527" s="515">
        <f t="shared" ref="O527" si="1043">O528</f>
        <v>900</v>
      </c>
      <c r="P527" s="515">
        <f t="shared" ref="P527" si="1044">P528</f>
        <v>900</v>
      </c>
      <c r="Q527" s="515">
        <f t="shared" ref="Q527" si="1045">Q528</f>
        <v>920</v>
      </c>
      <c r="R527" s="515">
        <f t="shared" ref="R527" si="1046">R528</f>
        <v>920</v>
      </c>
      <c r="S527" s="515">
        <f t="shared" ref="S527" si="1047">S528</f>
        <v>900</v>
      </c>
      <c r="T527" s="515">
        <f t="shared" ref="T527" si="1048">T528</f>
        <v>850</v>
      </c>
      <c r="U527" s="515">
        <f t="shared" ref="U527" si="1049">U528</f>
        <v>850</v>
      </c>
      <c r="V527" s="516">
        <f>V528</f>
        <v>94.444444444444443</v>
      </c>
    </row>
    <row r="528" spans="1:22" ht="30" x14ac:dyDescent="0.25">
      <c r="A528" s="616"/>
      <c r="B528" s="505" t="s">
        <v>19</v>
      </c>
      <c r="C528" s="528">
        <f t="shared" ref="C528" si="1050">G528+J528+M528+P528+S528</f>
        <v>5000</v>
      </c>
      <c r="D528" s="528">
        <f t="shared" ref="D528" si="1051">H528+K528+N528+Q528+T528</f>
        <v>5090</v>
      </c>
      <c r="E528" s="528">
        <f t="shared" ref="E528" si="1052">I528+L528+O528+R528+U528</f>
        <v>5090</v>
      </c>
      <c r="F528" s="562">
        <f t="shared" ref="F528" si="1053">E528/C528*100</f>
        <v>101.8</v>
      </c>
      <c r="G528" s="535">
        <f>G531+G530+G532</f>
        <v>1400</v>
      </c>
      <c r="H528" s="535">
        <f t="shared" ref="H528:U528" si="1054">H531+H530+H532</f>
        <v>1500</v>
      </c>
      <c r="I528" s="535">
        <f t="shared" si="1054"/>
        <v>1500</v>
      </c>
      <c r="J528" s="535">
        <f t="shared" si="1054"/>
        <v>900</v>
      </c>
      <c r="K528" s="535">
        <f t="shared" si="1054"/>
        <v>920</v>
      </c>
      <c r="L528" s="535">
        <f t="shared" si="1054"/>
        <v>920</v>
      </c>
      <c r="M528" s="535">
        <f t="shared" si="1054"/>
        <v>900</v>
      </c>
      <c r="N528" s="535">
        <f t="shared" si="1054"/>
        <v>900</v>
      </c>
      <c r="O528" s="535">
        <f t="shared" si="1054"/>
        <v>900</v>
      </c>
      <c r="P528" s="535">
        <f t="shared" si="1054"/>
        <v>900</v>
      </c>
      <c r="Q528" s="535">
        <f t="shared" si="1054"/>
        <v>920</v>
      </c>
      <c r="R528" s="535">
        <f t="shared" si="1054"/>
        <v>920</v>
      </c>
      <c r="S528" s="535">
        <f t="shared" si="1054"/>
        <v>900</v>
      </c>
      <c r="T528" s="535">
        <f t="shared" si="1054"/>
        <v>850</v>
      </c>
      <c r="U528" s="535">
        <f t="shared" si="1054"/>
        <v>850</v>
      </c>
      <c r="V528" s="574">
        <f t="shared" ref="V528" si="1055">U528/S528*100</f>
        <v>94.444444444444443</v>
      </c>
    </row>
    <row r="529" spans="1:22" x14ac:dyDescent="0.25">
      <c r="A529" s="616"/>
      <c r="B529" s="434" t="s">
        <v>163</v>
      </c>
      <c r="C529" s="528"/>
      <c r="D529" s="528"/>
      <c r="E529" s="528"/>
      <c r="F529" s="562"/>
      <c r="G529" s="535"/>
      <c r="H529" s="549"/>
      <c r="I529" s="549"/>
      <c r="J529" s="549"/>
      <c r="K529" s="549"/>
      <c r="L529" s="549"/>
      <c r="M529" s="549"/>
      <c r="N529" s="549"/>
      <c r="O529" s="549"/>
      <c r="P529" s="549"/>
      <c r="Q529" s="549"/>
      <c r="R529" s="549"/>
      <c r="S529" s="549"/>
      <c r="T529" s="549"/>
      <c r="U529" s="549"/>
      <c r="V529" s="574"/>
    </row>
    <row r="530" spans="1:22" ht="30" x14ac:dyDescent="0.25">
      <c r="A530" s="616"/>
      <c r="B530" s="434" t="s">
        <v>164</v>
      </c>
      <c r="C530" s="509">
        <f t="shared" ref="C530:C532" si="1056">G530+J530+M530+P530+S530</f>
        <v>1000</v>
      </c>
      <c r="D530" s="509">
        <f t="shared" ref="D530:D532" si="1057">H530+K530+N530+Q530+T530</f>
        <v>1000</v>
      </c>
      <c r="E530" s="509">
        <f t="shared" ref="E530:E532" si="1058">I530+L530+O530+R530+U530</f>
        <v>1000</v>
      </c>
      <c r="F530" s="589">
        <f t="shared" ref="F530:F532" si="1059">E530/C530*100</f>
        <v>100</v>
      </c>
      <c r="G530" s="509">
        <v>200</v>
      </c>
      <c r="H530" s="509">
        <v>200</v>
      </c>
      <c r="I530" s="509">
        <v>200</v>
      </c>
      <c r="J530" s="509">
        <v>200</v>
      </c>
      <c r="K530" s="509">
        <v>200</v>
      </c>
      <c r="L530" s="509">
        <v>200</v>
      </c>
      <c r="M530" s="509">
        <v>200</v>
      </c>
      <c r="N530" s="509">
        <v>200</v>
      </c>
      <c r="O530" s="509">
        <v>200</v>
      </c>
      <c r="P530" s="509">
        <v>200</v>
      </c>
      <c r="Q530" s="509">
        <v>200</v>
      </c>
      <c r="R530" s="509">
        <v>200</v>
      </c>
      <c r="S530" s="509">
        <v>200</v>
      </c>
      <c r="T530" s="509">
        <v>200</v>
      </c>
      <c r="U530" s="509">
        <v>200</v>
      </c>
      <c r="V530" s="589">
        <f t="shared" ref="V530:V532" si="1060">U530/S530*100</f>
        <v>100</v>
      </c>
    </row>
    <row r="531" spans="1:22" ht="30" x14ac:dyDescent="0.25">
      <c r="A531" s="616"/>
      <c r="B531" s="434" t="s">
        <v>214</v>
      </c>
      <c r="C531" s="509">
        <f t="shared" si="1056"/>
        <v>1000</v>
      </c>
      <c r="D531" s="509">
        <f t="shared" si="1057"/>
        <v>1090</v>
      </c>
      <c r="E531" s="509">
        <f t="shared" si="1058"/>
        <v>1090</v>
      </c>
      <c r="F531" s="589">
        <f t="shared" si="1059"/>
        <v>109.00000000000001</v>
      </c>
      <c r="G531" s="509">
        <v>200</v>
      </c>
      <c r="H531" s="509">
        <v>300</v>
      </c>
      <c r="I531" s="509">
        <v>300</v>
      </c>
      <c r="J531" s="509">
        <v>200</v>
      </c>
      <c r="K531" s="509">
        <v>220</v>
      </c>
      <c r="L531" s="509">
        <v>220</v>
      </c>
      <c r="M531" s="509">
        <v>200</v>
      </c>
      <c r="N531" s="509">
        <v>200</v>
      </c>
      <c r="O531" s="509">
        <v>200</v>
      </c>
      <c r="P531" s="509">
        <v>200</v>
      </c>
      <c r="Q531" s="509">
        <v>220</v>
      </c>
      <c r="R531" s="509">
        <v>220</v>
      </c>
      <c r="S531" s="509">
        <v>200</v>
      </c>
      <c r="T531" s="509">
        <v>150</v>
      </c>
      <c r="U531" s="509">
        <v>150</v>
      </c>
      <c r="V531" s="589">
        <f t="shared" si="1060"/>
        <v>75</v>
      </c>
    </row>
    <row r="532" spans="1:22" ht="30" x14ac:dyDescent="0.25">
      <c r="A532" s="616"/>
      <c r="B532" s="434" t="s">
        <v>215</v>
      </c>
      <c r="C532" s="509">
        <f t="shared" si="1056"/>
        <v>3000</v>
      </c>
      <c r="D532" s="509">
        <f t="shared" si="1057"/>
        <v>3000</v>
      </c>
      <c r="E532" s="509">
        <f t="shared" si="1058"/>
        <v>3000</v>
      </c>
      <c r="F532" s="589">
        <f t="shared" si="1059"/>
        <v>100</v>
      </c>
      <c r="G532" s="509">
        <v>1000</v>
      </c>
      <c r="H532" s="509">
        <v>1000</v>
      </c>
      <c r="I532" s="509">
        <v>1000</v>
      </c>
      <c r="J532" s="509">
        <v>500</v>
      </c>
      <c r="K532" s="509">
        <v>500</v>
      </c>
      <c r="L532" s="509">
        <v>500</v>
      </c>
      <c r="M532" s="509">
        <v>500</v>
      </c>
      <c r="N532" s="509">
        <v>500</v>
      </c>
      <c r="O532" s="509">
        <v>500</v>
      </c>
      <c r="P532" s="509">
        <v>500</v>
      </c>
      <c r="Q532" s="509">
        <v>500</v>
      </c>
      <c r="R532" s="509">
        <v>500</v>
      </c>
      <c r="S532" s="509">
        <v>500</v>
      </c>
      <c r="T532" s="509">
        <v>500</v>
      </c>
      <c r="U532" s="509">
        <v>500</v>
      </c>
      <c r="V532" s="589">
        <f t="shared" si="1060"/>
        <v>100</v>
      </c>
    </row>
    <row r="533" spans="1:22" ht="120" x14ac:dyDescent="0.25">
      <c r="A533" s="616">
        <v>160</v>
      </c>
      <c r="B533" s="434" t="s">
        <v>822</v>
      </c>
      <c r="C533" s="515">
        <f t="shared" ref="C533" si="1061">C534</f>
        <v>49000</v>
      </c>
      <c r="D533" s="515">
        <f t="shared" ref="D533" si="1062">D534</f>
        <v>52050</v>
      </c>
      <c r="E533" s="515">
        <f t="shared" ref="E533" si="1063">E534</f>
        <v>52050</v>
      </c>
      <c r="F533" s="516">
        <f>F534</f>
        <v>106.22448979591836</v>
      </c>
      <c r="G533" s="515">
        <f>G534</f>
        <v>23000</v>
      </c>
      <c r="H533" s="515">
        <f t="shared" ref="H533" si="1064">H534</f>
        <v>23000</v>
      </c>
      <c r="I533" s="515">
        <f t="shared" ref="I533" si="1065">I534</f>
        <v>23000</v>
      </c>
      <c r="J533" s="515">
        <f t="shared" ref="J533" si="1066">J534</f>
        <v>23200</v>
      </c>
      <c r="K533" s="515">
        <f t="shared" ref="K533" si="1067">K534</f>
        <v>26250</v>
      </c>
      <c r="L533" s="515">
        <f t="shared" ref="L533" si="1068">L534</f>
        <v>26250</v>
      </c>
      <c r="M533" s="515">
        <f t="shared" ref="M533" si="1069">M534</f>
        <v>800</v>
      </c>
      <c r="N533" s="515">
        <f t="shared" ref="N533" si="1070">N534</f>
        <v>800</v>
      </c>
      <c r="O533" s="515">
        <f t="shared" ref="O533" si="1071">O534</f>
        <v>800</v>
      </c>
      <c r="P533" s="515">
        <f t="shared" ref="P533" si="1072">P534</f>
        <v>1000</v>
      </c>
      <c r="Q533" s="515">
        <f t="shared" ref="Q533" si="1073">Q534</f>
        <v>1000</v>
      </c>
      <c r="R533" s="515">
        <f t="shared" ref="R533" si="1074">R534</f>
        <v>1000</v>
      </c>
      <c r="S533" s="515">
        <f t="shared" ref="S533" si="1075">S534</f>
        <v>1000</v>
      </c>
      <c r="T533" s="515">
        <f t="shared" ref="T533" si="1076">T534</f>
        <v>1000</v>
      </c>
      <c r="U533" s="515">
        <f t="shared" ref="U533" si="1077">U534</f>
        <v>1000</v>
      </c>
      <c r="V533" s="516">
        <f>V534</f>
        <v>100</v>
      </c>
    </row>
    <row r="534" spans="1:22" ht="30" x14ac:dyDescent="0.25">
      <c r="A534" s="616"/>
      <c r="B534" s="505" t="s">
        <v>19</v>
      </c>
      <c r="C534" s="528">
        <f t="shared" ref="C534" si="1078">G534+J534+M534+P534+S534</f>
        <v>49000</v>
      </c>
      <c r="D534" s="528">
        <f t="shared" ref="D534" si="1079">H534+K534+N534+Q534+T534</f>
        <v>52050</v>
      </c>
      <c r="E534" s="528">
        <f t="shared" ref="E534" si="1080">I534+L534+O534+R534+U534</f>
        <v>52050</v>
      </c>
      <c r="F534" s="562">
        <f t="shared" ref="F534" si="1081">E534/C534*100</f>
        <v>106.22448979591836</v>
      </c>
      <c r="G534" s="535">
        <f>G537+G536</f>
        <v>23000</v>
      </c>
      <c r="H534" s="535">
        <f t="shared" ref="H534:U534" si="1082">H537+H536</f>
        <v>23000</v>
      </c>
      <c r="I534" s="535">
        <f t="shared" si="1082"/>
        <v>23000</v>
      </c>
      <c r="J534" s="535">
        <f t="shared" si="1082"/>
        <v>23200</v>
      </c>
      <c r="K534" s="535">
        <f t="shared" si="1082"/>
        <v>26250</v>
      </c>
      <c r="L534" s="535">
        <f t="shared" si="1082"/>
        <v>26250</v>
      </c>
      <c r="M534" s="535">
        <f t="shared" si="1082"/>
        <v>800</v>
      </c>
      <c r="N534" s="535">
        <f t="shared" si="1082"/>
        <v>800</v>
      </c>
      <c r="O534" s="535">
        <f t="shared" si="1082"/>
        <v>800</v>
      </c>
      <c r="P534" s="535">
        <f t="shared" si="1082"/>
        <v>1000</v>
      </c>
      <c r="Q534" s="535">
        <f t="shared" si="1082"/>
        <v>1000</v>
      </c>
      <c r="R534" s="535">
        <f t="shared" si="1082"/>
        <v>1000</v>
      </c>
      <c r="S534" s="535">
        <f t="shared" si="1082"/>
        <v>1000</v>
      </c>
      <c r="T534" s="535">
        <f t="shared" si="1082"/>
        <v>1000</v>
      </c>
      <c r="U534" s="535">
        <f t="shared" si="1082"/>
        <v>1000</v>
      </c>
      <c r="V534" s="574">
        <f t="shared" ref="V534" si="1083">U534/S534*100</f>
        <v>100</v>
      </c>
    </row>
    <row r="535" spans="1:22" x14ac:dyDescent="0.25">
      <c r="A535" s="616"/>
      <c r="B535" s="434" t="s">
        <v>163</v>
      </c>
      <c r="C535" s="528"/>
      <c r="D535" s="528"/>
      <c r="E535" s="528"/>
      <c r="F535" s="562"/>
      <c r="G535" s="535"/>
      <c r="H535" s="549"/>
      <c r="I535" s="549"/>
      <c r="J535" s="549"/>
      <c r="K535" s="549"/>
      <c r="L535" s="549"/>
      <c r="M535" s="549"/>
      <c r="N535" s="549"/>
      <c r="O535" s="549"/>
      <c r="P535" s="549"/>
      <c r="Q535" s="549"/>
      <c r="R535" s="549"/>
      <c r="S535" s="549"/>
      <c r="T535" s="549"/>
      <c r="U535" s="549"/>
      <c r="V535" s="574"/>
    </row>
    <row r="536" spans="1:22" ht="30" x14ac:dyDescent="0.25">
      <c r="A536" s="616"/>
      <c r="B536" s="434" t="s">
        <v>214</v>
      </c>
      <c r="C536" s="509">
        <f t="shared" ref="C536:C537" si="1084">G536+J536+M536+P536+S536</f>
        <v>45000</v>
      </c>
      <c r="D536" s="509">
        <f t="shared" ref="D536:D537" si="1085">H536+K536+N536+Q536+T536</f>
        <v>48050</v>
      </c>
      <c r="E536" s="509">
        <f t="shared" ref="E536:E537" si="1086">I536+L536+O536+R536+U536</f>
        <v>48050</v>
      </c>
      <c r="F536" s="589">
        <f t="shared" ref="F536:F537" si="1087">E536/C536*100</f>
        <v>106.77777777777777</v>
      </c>
      <c r="G536" s="509">
        <v>22500</v>
      </c>
      <c r="H536" s="509">
        <v>22500</v>
      </c>
      <c r="I536" s="509">
        <v>22500</v>
      </c>
      <c r="J536" s="509">
        <v>22500</v>
      </c>
      <c r="K536" s="509">
        <v>25550</v>
      </c>
      <c r="L536" s="509">
        <v>25550</v>
      </c>
      <c r="M536" s="509">
        <v>0</v>
      </c>
      <c r="N536" s="509">
        <v>0</v>
      </c>
      <c r="O536" s="509">
        <v>0</v>
      </c>
      <c r="P536" s="509">
        <v>0</v>
      </c>
      <c r="Q536" s="509">
        <v>0</v>
      </c>
      <c r="R536" s="509">
        <v>0</v>
      </c>
      <c r="S536" s="509">
        <v>0</v>
      </c>
      <c r="T536" s="509">
        <v>0</v>
      </c>
      <c r="U536" s="509">
        <v>0</v>
      </c>
      <c r="V536" s="589">
        <v>0</v>
      </c>
    </row>
    <row r="537" spans="1:22" ht="30" x14ac:dyDescent="0.25">
      <c r="A537" s="616"/>
      <c r="B537" s="434" t="s">
        <v>215</v>
      </c>
      <c r="C537" s="509">
        <f t="shared" si="1084"/>
        <v>4000</v>
      </c>
      <c r="D537" s="509">
        <f t="shared" si="1085"/>
        <v>4000</v>
      </c>
      <c r="E537" s="509">
        <f t="shared" si="1086"/>
        <v>4000</v>
      </c>
      <c r="F537" s="589">
        <f t="shared" si="1087"/>
        <v>100</v>
      </c>
      <c r="G537" s="509">
        <v>500</v>
      </c>
      <c r="H537" s="509">
        <v>500</v>
      </c>
      <c r="I537" s="509">
        <v>500</v>
      </c>
      <c r="J537" s="509">
        <v>700</v>
      </c>
      <c r="K537" s="509">
        <v>700</v>
      </c>
      <c r="L537" s="509">
        <v>700</v>
      </c>
      <c r="M537" s="509">
        <v>800</v>
      </c>
      <c r="N537" s="509">
        <v>800</v>
      </c>
      <c r="O537" s="509">
        <v>800</v>
      </c>
      <c r="P537" s="509">
        <v>1000</v>
      </c>
      <c r="Q537" s="509">
        <v>1000</v>
      </c>
      <c r="R537" s="509">
        <v>1000</v>
      </c>
      <c r="S537" s="509">
        <v>1000</v>
      </c>
      <c r="T537" s="509">
        <v>1000</v>
      </c>
      <c r="U537" s="509">
        <v>1000</v>
      </c>
      <c r="V537" s="589">
        <f t="shared" ref="V537" si="1088">U537/S537*100</f>
        <v>100</v>
      </c>
    </row>
    <row r="538" spans="1:22" ht="135" x14ac:dyDescent="0.25">
      <c r="A538" s="616">
        <v>161</v>
      </c>
      <c r="B538" s="434" t="s">
        <v>823</v>
      </c>
      <c r="C538" s="515">
        <f t="shared" ref="C538" si="1089">C539</f>
        <v>4500</v>
      </c>
      <c r="D538" s="515">
        <f t="shared" ref="D538" si="1090">D539</f>
        <v>4455</v>
      </c>
      <c r="E538" s="515">
        <f t="shared" ref="E538" si="1091">E539</f>
        <v>4455</v>
      </c>
      <c r="F538" s="516">
        <f>F539</f>
        <v>99</v>
      </c>
      <c r="G538" s="515">
        <f>G539</f>
        <v>900</v>
      </c>
      <c r="H538" s="515">
        <f t="shared" ref="H538" si="1092">H539</f>
        <v>900</v>
      </c>
      <c r="I538" s="515">
        <f t="shared" ref="I538" si="1093">I539</f>
        <v>900</v>
      </c>
      <c r="J538" s="515">
        <f t="shared" ref="J538" si="1094">J539</f>
        <v>900</v>
      </c>
      <c r="K538" s="515">
        <f t="shared" ref="K538" si="1095">K539</f>
        <v>900</v>
      </c>
      <c r="L538" s="515">
        <f t="shared" ref="L538" si="1096">L539</f>
        <v>900</v>
      </c>
      <c r="M538" s="515">
        <f t="shared" ref="M538" si="1097">M539</f>
        <v>900</v>
      </c>
      <c r="N538" s="515">
        <f t="shared" ref="N538" si="1098">N539</f>
        <v>900</v>
      </c>
      <c r="O538" s="515">
        <f t="shared" ref="O538" si="1099">O539</f>
        <v>900</v>
      </c>
      <c r="P538" s="515">
        <f t="shared" ref="P538" si="1100">P539</f>
        <v>900</v>
      </c>
      <c r="Q538" s="515">
        <f t="shared" ref="Q538" si="1101">Q539</f>
        <v>900</v>
      </c>
      <c r="R538" s="515">
        <f t="shared" ref="R538" si="1102">R539</f>
        <v>900</v>
      </c>
      <c r="S538" s="515">
        <f t="shared" ref="S538" si="1103">S539</f>
        <v>900</v>
      </c>
      <c r="T538" s="515">
        <f t="shared" ref="T538" si="1104">T539</f>
        <v>855</v>
      </c>
      <c r="U538" s="515">
        <f t="shared" ref="U538" si="1105">U539</f>
        <v>855</v>
      </c>
      <c r="V538" s="516">
        <f>V539</f>
        <v>95</v>
      </c>
    </row>
    <row r="539" spans="1:22" ht="30" x14ac:dyDescent="0.25">
      <c r="A539" s="616"/>
      <c r="B539" s="505" t="s">
        <v>19</v>
      </c>
      <c r="C539" s="528">
        <f t="shared" ref="C539" si="1106">G539+J539+M539+P539+S539</f>
        <v>4500</v>
      </c>
      <c r="D539" s="528">
        <f t="shared" ref="D539" si="1107">H539+K539+N539+Q539+T539</f>
        <v>4455</v>
      </c>
      <c r="E539" s="528">
        <f t="shared" ref="E539" si="1108">I539+L539+O539+R539+U539</f>
        <v>4455</v>
      </c>
      <c r="F539" s="562">
        <f t="shared" ref="F539" si="1109">E539/C539*100</f>
        <v>99</v>
      </c>
      <c r="G539" s="535">
        <f>G542+G541+G543</f>
        <v>900</v>
      </c>
      <c r="H539" s="535">
        <f t="shared" ref="H539:U539" si="1110">H542+H541+H543</f>
        <v>900</v>
      </c>
      <c r="I539" s="535">
        <f t="shared" si="1110"/>
        <v>900</v>
      </c>
      <c r="J539" s="535">
        <f t="shared" si="1110"/>
        <v>900</v>
      </c>
      <c r="K539" s="535">
        <f t="shared" si="1110"/>
        <v>900</v>
      </c>
      <c r="L539" s="535">
        <f t="shared" si="1110"/>
        <v>900</v>
      </c>
      <c r="M539" s="535">
        <f t="shared" si="1110"/>
        <v>900</v>
      </c>
      <c r="N539" s="535">
        <f t="shared" si="1110"/>
        <v>900</v>
      </c>
      <c r="O539" s="535">
        <f t="shared" si="1110"/>
        <v>900</v>
      </c>
      <c r="P539" s="535">
        <f t="shared" si="1110"/>
        <v>900</v>
      </c>
      <c r="Q539" s="535">
        <f t="shared" si="1110"/>
        <v>900</v>
      </c>
      <c r="R539" s="535">
        <f t="shared" si="1110"/>
        <v>900</v>
      </c>
      <c r="S539" s="535">
        <f t="shared" si="1110"/>
        <v>900</v>
      </c>
      <c r="T539" s="535">
        <f t="shared" si="1110"/>
        <v>855</v>
      </c>
      <c r="U539" s="535">
        <f t="shared" si="1110"/>
        <v>855</v>
      </c>
      <c r="V539" s="574">
        <f t="shared" ref="V539" si="1111">U539/S539*100</f>
        <v>95</v>
      </c>
    </row>
    <row r="540" spans="1:22" x14ac:dyDescent="0.25">
      <c r="A540" s="616"/>
      <c r="B540" s="434" t="s">
        <v>163</v>
      </c>
      <c r="C540" s="528"/>
      <c r="D540" s="528"/>
      <c r="E540" s="528"/>
      <c r="F540" s="562"/>
      <c r="G540" s="535"/>
      <c r="H540" s="549"/>
      <c r="I540" s="549"/>
      <c r="J540" s="549"/>
      <c r="K540" s="549"/>
      <c r="L540" s="549"/>
      <c r="M540" s="549"/>
      <c r="N540" s="549"/>
      <c r="O540" s="549"/>
      <c r="P540" s="549"/>
      <c r="Q540" s="549"/>
      <c r="R540" s="549"/>
      <c r="S540" s="549"/>
      <c r="T540" s="549"/>
      <c r="U540" s="549"/>
      <c r="V540" s="574"/>
    </row>
    <row r="541" spans="1:22" ht="30" x14ac:dyDescent="0.25">
      <c r="A541" s="616"/>
      <c r="B541" s="434" t="s">
        <v>164</v>
      </c>
      <c r="C541" s="509">
        <f t="shared" ref="C541:C543" si="1112">G541+J541+M541+P541+S541</f>
        <v>1000</v>
      </c>
      <c r="D541" s="509">
        <f t="shared" ref="D541:D543" si="1113">H541+K541+N541+Q541+T541</f>
        <v>1000</v>
      </c>
      <c r="E541" s="509">
        <f t="shared" ref="E541:E543" si="1114">I541+L541+O541+R541+U541</f>
        <v>1000</v>
      </c>
      <c r="F541" s="589">
        <f t="shared" ref="F541:F543" si="1115">E541/C541*100</f>
        <v>100</v>
      </c>
      <c r="G541" s="509">
        <v>200</v>
      </c>
      <c r="H541" s="509">
        <v>200</v>
      </c>
      <c r="I541" s="509">
        <v>200</v>
      </c>
      <c r="J541" s="509">
        <v>200</v>
      </c>
      <c r="K541" s="509">
        <v>200</v>
      </c>
      <c r="L541" s="509">
        <v>200</v>
      </c>
      <c r="M541" s="509">
        <v>200</v>
      </c>
      <c r="N541" s="509">
        <v>200</v>
      </c>
      <c r="O541" s="509">
        <v>200</v>
      </c>
      <c r="P541" s="509">
        <v>200</v>
      </c>
      <c r="Q541" s="509">
        <v>200</v>
      </c>
      <c r="R541" s="509">
        <v>200</v>
      </c>
      <c r="S541" s="509">
        <v>200</v>
      </c>
      <c r="T541" s="509">
        <v>200</v>
      </c>
      <c r="U541" s="509">
        <v>200</v>
      </c>
      <c r="V541" s="589">
        <f t="shared" ref="V541:V543" si="1116">U541/S541*100</f>
        <v>100</v>
      </c>
    </row>
    <row r="542" spans="1:22" ht="30" x14ac:dyDescent="0.25">
      <c r="A542" s="616"/>
      <c r="B542" s="434" t="s">
        <v>214</v>
      </c>
      <c r="C542" s="509">
        <f t="shared" si="1112"/>
        <v>1000</v>
      </c>
      <c r="D542" s="509">
        <f t="shared" si="1113"/>
        <v>955</v>
      </c>
      <c r="E542" s="509">
        <f t="shared" si="1114"/>
        <v>955</v>
      </c>
      <c r="F542" s="589">
        <f t="shared" si="1115"/>
        <v>95.5</v>
      </c>
      <c r="G542" s="509">
        <v>200</v>
      </c>
      <c r="H542" s="509">
        <v>200</v>
      </c>
      <c r="I542" s="509">
        <v>200</v>
      </c>
      <c r="J542" s="509">
        <v>200</v>
      </c>
      <c r="K542" s="509">
        <v>200</v>
      </c>
      <c r="L542" s="509">
        <v>200</v>
      </c>
      <c r="M542" s="509">
        <v>200</v>
      </c>
      <c r="N542" s="509">
        <v>200</v>
      </c>
      <c r="O542" s="509">
        <v>200</v>
      </c>
      <c r="P542" s="509">
        <v>200</v>
      </c>
      <c r="Q542" s="509">
        <v>200</v>
      </c>
      <c r="R542" s="509">
        <v>200</v>
      </c>
      <c r="S542" s="509">
        <v>200</v>
      </c>
      <c r="T542" s="509">
        <v>155</v>
      </c>
      <c r="U542" s="509">
        <v>155</v>
      </c>
      <c r="V542" s="589">
        <f t="shared" si="1116"/>
        <v>77.5</v>
      </c>
    </row>
    <row r="543" spans="1:22" ht="30" x14ac:dyDescent="0.25">
      <c r="A543" s="616"/>
      <c r="B543" s="434" t="s">
        <v>215</v>
      </c>
      <c r="C543" s="509">
        <f t="shared" si="1112"/>
        <v>2500</v>
      </c>
      <c r="D543" s="509">
        <f t="shared" si="1113"/>
        <v>2500</v>
      </c>
      <c r="E543" s="509">
        <f t="shared" si="1114"/>
        <v>2500</v>
      </c>
      <c r="F543" s="589">
        <f t="shared" si="1115"/>
        <v>100</v>
      </c>
      <c r="G543" s="509">
        <v>500</v>
      </c>
      <c r="H543" s="509">
        <v>500</v>
      </c>
      <c r="I543" s="509">
        <v>500</v>
      </c>
      <c r="J543" s="509">
        <v>500</v>
      </c>
      <c r="K543" s="509">
        <v>500</v>
      </c>
      <c r="L543" s="509">
        <v>500</v>
      </c>
      <c r="M543" s="509">
        <v>500</v>
      </c>
      <c r="N543" s="509">
        <v>500</v>
      </c>
      <c r="O543" s="509">
        <v>500</v>
      </c>
      <c r="P543" s="509">
        <v>500</v>
      </c>
      <c r="Q543" s="509">
        <v>500</v>
      </c>
      <c r="R543" s="509">
        <v>500</v>
      </c>
      <c r="S543" s="509">
        <v>500</v>
      </c>
      <c r="T543" s="509">
        <v>500</v>
      </c>
      <c r="U543" s="509">
        <v>500</v>
      </c>
      <c r="V543" s="589">
        <f t="shared" si="1116"/>
        <v>100</v>
      </c>
    </row>
    <row r="544" spans="1:22" ht="60" x14ac:dyDescent="0.25">
      <c r="A544" s="616">
        <v>162</v>
      </c>
      <c r="B544" s="434" t="s">
        <v>824</v>
      </c>
      <c r="C544" s="515">
        <f t="shared" ref="C544" si="1117">C545</f>
        <v>9026.5</v>
      </c>
      <c r="D544" s="515">
        <f t="shared" ref="D544" si="1118">D545</f>
        <v>9026.5</v>
      </c>
      <c r="E544" s="515">
        <f t="shared" ref="E544" si="1119">E545</f>
        <v>9013.76</v>
      </c>
      <c r="F544" s="516">
        <f>F545</f>
        <v>99.858860023264825</v>
      </c>
      <c r="G544" s="515">
        <f>G545</f>
        <v>2626.5</v>
      </c>
      <c r="H544" s="515">
        <f t="shared" ref="H544" si="1120">H545</f>
        <v>2626.5</v>
      </c>
      <c r="I544" s="515">
        <f t="shared" ref="I544" si="1121">I545</f>
        <v>2621.75</v>
      </c>
      <c r="J544" s="515">
        <f t="shared" ref="J544" si="1122">J545</f>
        <v>1200</v>
      </c>
      <c r="K544" s="515">
        <f t="shared" ref="K544" si="1123">K545</f>
        <v>1200</v>
      </c>
      <c r="L544" s="515">
        <f t="shared" ref="L544" si="1124">L545</f>
        <v>1195.1500000000001</v>
      </c>
      <c r="M544" s="515">
        <f t="shared" ref="M544" si="1125">M545</f>
        <v>2000</v>
      </c>
      <c r="N544" s="515">
        <f t="shared" ref="N544" si="1126">N545</f>
        <v>2000</v>
      </c>
      <c r="O544" s="515">
        <f t="shared" ref="O544" si="1127">O545</f>
        <v>1999.92</v>
      </c>
      <c r="P544" s="515">
        <f t="shared" ref="P544" si="1128">P545</f>
        <v>1200</v>
      </c>
      <c r="Q544" s="515">
        <f t="shared" ref="Q544" si="1129">Q545</f>
        <v>1200</v>
      </c>
      <c r="R544" s="515">
        <f t="shared" ref="R544" si="1130">R545</f>
        <v>1197.96</v>
      </c>
      <c r="S544" s="515">
        <f t="shared" ref="S544" si="1131">S545</f>
        <v>2000</v>
      </c>
      <c r="T544" s="515">
        <f t="shared" ref="T544" si="1132">T545</f>
        <v>2000</v>
      </c>
      <c r="U544" s="515">
        <f t="shared" ref="U544" si="1133">U545</f>
        <v>1998.98</v>
      </c>
      <c r="V544" s="516">
        <f>V545</f>
        <v>99.948999999999998</v>
      </c>
    </row>
    <row r="545" spans="1:22" x14ac:dyDescent="0.25">
      <c r="A545" s="616"/>
      <c r="B545" s="505" t="s">
        <v>13</v>
      </c>
      <c r="C545" s="528">
        <f t="shared" ref="C545" si="1134">G545+J545+M545+P545+S545</f>
        <v>9026.5</v>
      </c>
      <c r="D545" s="528">
        <f t="shared" ref="D545" si="1135">H545+K545+N545+Q545+T545</f>
        <v>9026.5</v>
      </c>
      <c r="E545" s="528">
        <f t="shared" ref="E545" si="1136">I545+L545+O545+R545+U545</f>
        <v>9013.76</v>
      </c>
      <c r="F545" s="562">
        <f t="shared" ref="F545" si="1137">E545/C545*100</f>
        <v>99.858860023264825</v>
      </c>
      <c r="G545" s="535">
        <f>G548+G547+G549</f>
        <v>2626.5</v>
      </c>
      <c r="H545" s="535">
        <f t="shared" ref="H545:U545" si="1138">H548+H547+H549</f>
        <v>2626.5</v>
      </c>
      <c r="I545" s="535">
        <f t="shared" si="1138"/>
        <v>2621.75</v>
      </c>
      <c r="J545" s="535">
        <f t="shared" si="1138"/>
        <v>1200</v>
      </c>
      <c r="K545" s="535">
        <f t="shared" si="1138"/>
        <v>1200</v>
      </c>
      <c r="L545" s="535">
        <f t="shared" si="1138"/>
        <v>1195.1500000000001</v>
      </c>
      <c r="M545" s="535">
        <f t="shared" si="1138"/>
        <v>2000</v>
      </c>
      <c r="N545" s="535">
        <f t="shared" si="1138"/>
        <v>2000</v>
      </c>
      <c r="O545" s="535">
        <f t="shared" si="1138"/>
        <v>1999.92</v>
      </c>
      <c r="P545" s="535">
        <f t="shared" si="1138"/>
        <v>1200</v>
      </c>
      <c r="Q545" s="535">
        <f t="shared" si="1138"/>
        <v>1200</v>
      </c>
      <c r="R545" s="535">
        <f t="shared" si="1138"/>
        <v>1197.96</v>
      </c>
      <c r="S545" s="535">
        <f t="shared" si="1138"/>
        <v>2000</v>
      </c>
      <c r="T545" s="535">
        <f t="shared" si="1138"/>
        <v>2000</v>
      </c>
      <c r="U545" s="535">
        <f t="shared" si="1138"/>
        <v>1998.98</v>
      </c>
      <c r="V545" s="574">
        <f t="shared" ref="V545" si="1139">U545/S545*100</f>
        <v>99.948999999999998</v>
      </c>
    </row>
    <row r="546" spans="1:22" x14ac:dyDescent="0.25">
      <c r="A546" s="616"/>
      <c r="B546" s="434" t="s">
        <v>163</v>
      </c>
      <c r="C546" s="528"/>
      <c r="D546" s="528"/>
      <c r="E546" s="528"/>
      <c r="F546" s="562"/>
      <c r="G546" s="535"/>
      <c r="H546" s="549"/>
      <c r="I546" s="549"/>
      <c r="J546" s="549"/>
      <c r="K546" s="549"/>
      <c r="L546" s="549"/>
      <c r="M546" s="549"/>
      <c r="N546" s="549"/>
      <c r="O546" s="549"/>
      <c r="P546" s="549"/>
      <c r="Q546" s="549"/>
      <c r="R546" s="549"/>
      <c r="S546" s="549"/>
      <c r="T546" s="549"/>
      <c r="U546" s="549"/>
      <c r="V546" s="574"/>
    </row>
    <row r="547" spans="1:22" ht="30" x14ac:dyDescent="0.25">
      <c r="A547" s="616"/>
      <c r="B547" s="434" t="s">
        <v>164</v>
      </c>
      <c r="C547" s="509">
        <f t="shared" ref="C547:C549" si="1140">G547+J547+M547+P547+S547</f>
        <v>400</v>
      </c>
      <c r="D547" s="509">
        <f t="shared" ref="D547:D549" si="1141">H547+K547+N547+Q547+T547</f>
        <v>400</v>
      </c>
      <c r="E547" s="509">
        <f t="shared" ref="E547:E549" si="1142">I547+L547+O547+R547+U547</f>
        <v>393.17</v>
      </c>
      <c r="F547" s="589">
        <f t="shared" ref="F547:F549" si="1143">E547/C547*100</f>
        <v>98.292500000000004</v>
      </c>
      <c r="G547" s="509">
        <v>0</v>
      </c>
      <c r="H547" s="509">
        <v>0</v>
      </c>
      <c r="I547" s="509">
        <v>0</v>
      </c>
      <c r="J547" s="509">
        <v>200</v>
      </c>
      <c r="K547" s="509">
        <v>200</v>
      </c>
      <c r="L547" s="509">
        <v>195.15</v>
      </c>
      <c r="M547" s="509">
        <v>0</v>
      </c>
      <c r="N547" s="509">
        <v>0</v>
      </c>
      <c r="O547" s="509">
        <v>0</v>
      </c>
      <c r="P547" s="509">
        <v>200</v>
      </c>
      <c r="Q547" s="509">
        <v>200</v>
      </c>
      <c r="R547" s="509">
        <v>198.02</v>
      </c>
      <c r="S547" s="509">
        <v>0</v>
      </c>
      <c r="T547" s="509">
        <v>0</v>
      </c>
      <c r="U547" s="509">
        <v>0</v>
      </c>
      <c r="V547" s="589">
        <v>0</v>
      </c>
    </row>
    <row r="548" spans="1:22" ht="30" x14ac:dyDescent="0.25">
      <c r="A548" s="616"/>
      <c r="B548" s="434" t="s">
        <v>214</v>
      </c>
      <c r="C548" s="509">
        <f t="shared" si="1140"/>
        <v>6626.5</v>
      </c>
      <c r="D548" s="509">
        <f t="shared" si="1141"/>
        <v>6626.5</v>
      </c>
      <c r="E548" s="509">
        <f t="shared" si="1142"/>
        <v>6621.6900000000005</v>
      </c>
      <c r="F548" s="589">
        <f t="shared" si="1143"/>
        <v>99.927412661284237</v>
      </c>
      <c r="G548" s="509">
        <v>2626.5</v>
      </c>
      <c r="H548" s="509">
        <v>2626.5</v>
      </c>
      <c r="I548" s="509">
        <v>2621.75</v>
      </c>
      <c r="J548" s="509">
        <v>1000</v>
      </c>
      <c r="K548" s="509">
        <v>1000</v>
      </c>
      <c r="L548" s="509">
        <v>1000</v>
      </c>
      <c r="M548" s="509">
        <v>1000</v>
      </c>
      <c r="N548" s="509">
        <v>1000</v>
      </c>
      <c r="O548" s="509">
        <v>1000</v>
      </c>
      <c r="P548" s="509">
        <v>1000</v>
      </c>
      <c r="Q548" s="509">
        <v>1000</v>
      </c>
      <c r="R548" s="509">
        <v>999.94</v>
      </c>
      <c r="S548" s="509">
        <v>1000</v>
      </c>
      <c r="T548" s="509">
        <v>1000</v>
      </c>
      <c r="U548" s="509">
        <v>1000</v>
      </c>
      <c r="V548" s="589">
        <f t="shared" ref="V548:V549" si="1144">U548/S548*100</f>
        <v>100</v>
      </c>
    </row>
    <row r="549" spans="1:22" ht="30" x14ac:dyDescent="0.25">
      <c r="A549" s="616"/>
      <c r="B549" s="434" t="s">
        <v>215</v>
      </c>
      <c r="C549" s="509">
        <f t="shared" si="1140"/>
        <v>2000</v>
      </c>
      <c r="D549" s="509">
        <f t="shared" si="1141"/>
        <v>2000</v>
      </c>
      <c r="E549" s="509">
        <f t="shared" si="1142"/>
        <v>1998.9</v>
      </c>
      <c r="F549" s="589">
        <f t="shared" si="1143"/>
        <v>99.945000000000007</v>
      </c>
      <c r="G549" s="509">
        <v>0</v>
      </c>
      <c r="H549" s="509">
        <v>0</v>
      </c>
      <c r="I549" s="509">
        <v>0</v>
      </c>
      <c r="J549" s="509">
        <v>0</v>
      </c>
      <c r="K549" s="509">
        <v>0</v>
      </c>
      <c r="L549" s="509">
        <v>0</v>
      </c>
      <c r="M549" s="509">
        <v>1000</v>
      </c>
      <c r="N549" s="509">
        <v>1000</v>
      </c>
      <c r="O549" s="509">
        <v>999.92</v>
      </c>
      <c r="P549" s="509">
        <v>0</v>
      </c>
      <c r="Q549" s="509">
        <v>0</v>
      </c>
      <c r="R549" s="509">
        <v>0</v>
      </c>
      <c r="S549" s="509">
        <v>1000</v>
      </c>
      <c r="T549" s="509">
        <v>1000</v>
      </c>
      <c r="U549" s="509">
        <v>998.98</v>
      </c>
      <c r="V549" s="589">
        <f t="shared" si="1144"/>
        <v>99.897999999999996</v>
      </c>
    </row>
    <row r="550" spans="1:22" ht="60" customHeight="1" x14ac:dyDescent="0.25">
      <c r="A550" s="616">
        <v>163</v>
      </c>
      <c r="B550" s="434" t="s">
        <v>825</v>
      </c>
      <c r="C550" s="515">
        <f t="shared" ref="C550" si="1145">C551</f>
        <v>4600</v>
      </c>
      <c r="D550" s="515">
        <f t="shared" ref="D550" si="1146">D551</f>
        <v>4600</v>
      </c>
      <c r="E550" s="515">
        <f t="shared" ref="E550" si="1147">E551</f>
        <v>4598.25</v>
      </c>
      <c r="F550" s="516">
        <f t="shared" ref="F550" si="1148">F551</f>
        <v>4600</v>
      </c>
      <c r="G550" s="515">
        <f t="shared" ref="G550" si="1149">G551</f>
        <v>0</v>
      </c>
      <c r="H550" s="515">
        <f t="shared" ref="H550" si="1150">H551</f>
        <v>0</v>
      </c>
      <c r="I550" s="515">
        <f t="shared" ref="I550" si="1151">I551</f>
        <v>0</v>
      </c>
      <c r="J550" s="515">
        <f t="shared" ref="J550" si="1152">J551</f>
        <v>1800</v>
      </c>
      <c r="K550" s="515">
        <f t="shared" ref="K550" si="1153">K551</f>
        <v>1800</v>
      </c>
      <c r="L550" s="515">
        <f t="shared" ref="L550" si="1154">L551</f>
        <v>1798.95</v>
      </c>
      <c r="M550" s="515">
        <f t="shared" ref="M550" si="1155">M551</f>
        <v>0</v>
      </c>
      <c r="N550" s="515">
        <f t="shared" ref="N550" si="1156">N551</f>
        <v>0</v>
      </c>
      <c r="O550" s="515">
        <f t="shared" ref="O550" si="1157">O551</f>
        <v>0</v>
      </c>
      <c r="P550" s="515">
        <f t="shared" ref="P550" si="1158">P551</f>
        <v>2800</v>
      </c>
      <c r="Q550" s="515">
        <f t="shared" ref="Q550" si="1159">Q551</f>
        <v>2800</v>
      </c>
      <c r="R550" s="515">
        <f t="shared" ref="R550" si="1160">R551</f>
        <v>2799.3</v>
      </c>
      <c r="S550" s="515">
        <f t="shared" ref="S550" si="1161">S551</f>
        <v>0</v>
      </c>
      <c r="T550" s="515">
        <f t="shared" ref="T550" si="1162">T551</f>
        <v>0</v>
      </c>
      <c r="U550" s="515">
        <f t="shared" ref="U550" si="1163">U551</f>
        <v>0</v>
      </c>
      <c r="V550" s="516">
        <f t="shared" ref="V550" si="1164">V551</f>
        <v>0</v>
      </c>
    </row>
    <row r="551" spans="1:22" x14ac:dyDescent="0.25">
      <c r="A551" s="616"/>
      <c r="B551" s="505" t="s">
        <v>13</v>
      </c>
      <c r="C551" s="528">
        <f t="shared" ref="C551" si="1165">G551+J551+M551+P551+S551</f>
        <v>4600</v>
      </c>
      <c r="D551" s="528">
        <f t="shared" ref="D551" si="1166">H551+K551+N551+Q551+T551</f>
        <v>4600</v>
      </c>
      <c r="E551" s="528">
        <f t="shared" ref="E551" si="1167">I551+L551+O551+R551+U551</f>
        <v>4598.25</v>
      </c>
      <c r="F551" s="562">
        <f t="shared" ref="F551" si="1168">J551+M551+P551+S551+V551</f>
        <v>4600</v>
      </c>
      <c r="G551" s="535">
        <f>G553+G554+G555</f>
        <v>0</v>
      </c>
      <c r="H551" s="535">
        <f t="shared" ref="H551:U551" si="1169">H553+H554+H555</f>
        <v>0</v>
      </c>
      <c r="I551" s="535">
        <f t="shared" si="1169"/>
        <v>0</v>
      </c>
      <c r="J551" s="535">
        <f t="shared" si="1169"/>
        <v>1800</v>
      </c>
      <c r="K551" s="535">
        <f t="shared" si="1169"/>
        <v>1800</v>
      </c>
      <c r="L551" s="535">
        <f t="shared" si="1169"/>
        <v>1798.95</v>
      </c>
      <c r="M551" s="535">
        <f t="shared" si="1169"/>
        <v>0</v>
      </c>
      <c r="N551" s="535">
        <f t="shared" si="1169"/>
        <v>0</v>
      </c>
      <c r="O551" s="535">
        <f t="shared" si="1169"/>
        <v>0</v>
      </c>
      <c r="P551" s="535">
        <f t="shared" si="1169"/>
        <v>2800</v>
      </c>
      <c r="Q551" s="535">
        <f t="shared" si="1169"/>
        <v>2800</v>
      </c>
      <c r="R551" s="535">
        <f t="shared" si="1169"/>
        <v>2799.3</v>
      </c>
      <c r="S551" s="535">
        <f t="shared" si="1169"/>
        <v>0</v>
      </c>
      <c r="T551" s="535">
        <f t="shared" si="1169"/>
        <v>0</v>
      </c>
      <c r="U551" s="535">
        <f t="shared" si="1169"/>
        <v>0</v>
      </c>
      <c r="V551" s="574">
        <f t="shared" ref="V551" si="1170">Z551+AC551+AF551+AI551+AL551</f>
        <v>0</v>
      </c>
    </row>
    <row r="552" spans="1:22" x14ac:dyDescent="0.25">
      <c r="A552" s="616"/>
      <c r="B552" s="434" t="s">
        <v>163</v>
      </c>
      <c r="C552" s="528"/>
      <c r="D552" s="528"/>
      <c r="E552" s="528"/>
      <c r="F552" s="562"/>
      <c r="G552" s="528"/>
      <c r="H552" s="528"/>
      <c r="I552" s="528"/>
      <c r="J552" s="528"/>
      <c r="K552" s="528"/>
      <c r="L552" s="528"/>
      <c r="M552" s="528"/>
      <c r="N552" s="528"/>
      <c r="O552" s="528"/>
      <c r="P552" s="528"/>
      <c r="Q552" s="528"/>
      <c r="R552" s="528"/>
      <c r="S552" s="528"/>
      <c r="T552" s="528"/>
      <c r="U552" s="528"/>
      <c r="V552" s="562"/>
    </row>
    <row r="553" spans="1:22" ht="30" x14ac:dyDescent="0.25">
      <c r="A553" s="616"/>
      <c r="B553" s="434" t="s">
        <v>164</v>
      </c>
      <c r="C553" s="509">
        <f t="shared" ref="C553:C555" si="1171">G553+J553+M553+P553+S553</f>
        <v>600</v>
      </c>
      <c r="D553" s="509">
        <f t="shared" ref="D553:D555" si="1172">H553+K553+N553+Q553+T553</f>
        <v>600</v>
      </c>
      <c r="E553" s="509">
        <f t="shared" ref="E553:E555" si="1173">I553+L553+O553+R553+U553</f>
        <v>599.29</v>
      </c>
      <c r="F553" s="589">
        <f t="shared" ref="F553:F555" si="1174">J553+M553+P553+S553+V553</f>
        <v>600</v>
      </c>
      <c r="G553" s="509">
        <v>0</v>
      </c>
      <c r="H553" s="509">
        <v>0</v>
      </c>
      <c r="I553" s="509">
        <v>0</v>
      </c>
      <c r="J553" s="509">
        <v>300</v>
      </c>
      <c r="K553" s="509">
        <v>300</v>
      </c>
      <c r="L553" s="509">
        <v>299.77</v>
      </c>
      <c r="M553" s="509">
        <v>0</v>
      </c>
      <c r="N553" s="509">
        <v>0</v>
      </c>
      <c r="O553" s="509">
        <v>0</v>
      </c>
      <c r="P553" s="509">
        <v>300</v>
      </c>
      <c r="Q553" s="509">
        <v>300</v>
      </c>
      <c r="R553" s="509">
        <v>299.52</v>
      </c>
      <c r="S553" s="509">
        <v>0</v>
      </c>
      <c r="T553" s="509">
        <v>0</v>
      </c>
      <c r="U553" s="509">
        <v>0</v>
      </c>
      <c r="V553" s="589">
        <f t="shared" ref="V553:V555" si="1175">Z553+AC553+AF553+AI553+AL553</f>
        <v>0</v>
      </c>
    </row>
    <row r="554" spans="1:22" ht="30" x14ac:dyDescent="0.25">
      <c r="A554" s="616"/>
      <c r="B554" s="434" t="s">
        <v>214</v>
      </c>
      <c r="C554" s="509">
        <f t="shared" si="1171"/>
        <v>3000</v>
      </c>
      <c r="D554" s="509">
        <f t="shared" si="1172"/>
        <v>3000</v>
      </c>
      <c r="E554" s="509">
        <f t="shared" si="1173"/>
        <v>2998.96</v>
      </c>
      <c r="F554" s="589">
        <f t="shared" si="1174"/>
        <v>3000</v>
      </c>
      <c r="G554" s="509">
        <v>0</v>
      </c>
      <c r="H554" s="509">
        <v>0</v>
      </c>
      <c r="I554" s="509">
        <v>0</v>
      </c>
      <c r="J554" s="509">
        <v>1500</v>
      </c>
      <c r="K554" s="509">
        <v>1500</v>
      </c>
      <c r="L554" s="509">
        <v>1499.18</v>
      </c>
      <c r="M554" s="509">
        <v>0</v>
      </c>
      <c r="N554" s="509">
        <v>0</v>
      </c>
      <c r="O554" s="509">
        <v>0</v>
      </c>
      <c r="P554" s="509">
        <v>1500</v>
      </c>
      <c r="Q554" s="509">
        <v>1500</v>
      </c>
      <c r="R554" s="509">
        <v>1499.78</v>
      </c>
      <c r="S554" s="509">
        <v>0</v>
      </c>
      <c r="T554" s="509">
        <v>0</v>
      </c>
      <c r="U554" s="509">
        <v>0</v>
      </c>
      <c r="V554" s="589">
        <f t="shared" si="1175"/>
        <v>0</v>
      </c>
    </row>
    <row r="555" spans="1:22" ht="30" x14ac:dyDescent="0.25">
      <c r="A555" s="616"/>
      <c r="B555" s="434" t="s">
        <v>215</v>
      </c>
      <c r="C555" s="509">
        <f t="shared" si="1171"/>
        <v>1000</v>
      </c>
      <c r="D555" s="509">
        <f t="shared" si="1172"/>
        <v>1000</v>
      </c>
      <c r="E555" s="509">
        <f t="shared" si="1173"/>
        <v>1000</v>
      </c>
      <c r="F555" s="589">
        <f t="shared" si="1174"/>
        <v>1000</v>
      </c>
      <c r="G555" s="509">
        <v>0</v>
      </c>
      <c r="H555" s="509">
        <v>0</v>
      </c>
      <c r="I555" s="509">
        <v>0</v>
      </c>
      <c r="J555" s="509">
        <v>0</v>
      </c>
      <c r="K555" s="509">
        <v>0</v>
      </c>
      <c r="L555" s="509">
        <v>0</v>
      </c>
      <c r="M555" s="509">
        <v>0</v>
      </c>
      <c r="N555" s="509">
        <v>0</v>
      </c>
      <c r="O555" s="509">
        <v>0</v>
      </c>
      <c r="P555" s="509">
        <v>1000</v>
      </c>
      <c r="Q555" s="509">
        <v>1000</v>
      </c>
      <c r="R555" s="509">
        <v>1000</v>
      </c>
      <c r="S555" s="509">
        <v>0</v>
      </c>
      <c r="T555" s="509">
        <v>0</v>
      </c>
      <c r="U555" s="509">
        <v>0</v>
      </c>
      <c r="V555" s="589">
        <f t="shared" si="1175"/>
        <v>0</v>
      </c>
    </row>
    <row r="556" spans="1:22" ht="45" x14ac:dyDescent="0.25">
      <c r="A556" s="616">
        <v>164</v>
      </c>
      <c r="B556" s="434" t="s">
        <v>826</v>
      </c>
      <c r="C556" s="515">
        <f t="shared" ref="C556:E556" si="1176">C557+C558</f>
        <v>176054</v>
      </c>
      <c r="D556" s="515">
        <f t="shared" si="1176"/>
        <v>265883.06</v>
      </c>
      <c r="E556" s="515">
        <f t="shared" si="1176"/>
        <v>264057.84000000003</v>
      </c>
      <c r="F556" s="561">
        <f t="shared" ref="F556:F557" si="1177">E556/C556*100</f>
        <v>149.98684494530087</v>
      </c>
      <c r="G556" s="515">
        <f>G557+G558</f>
        <v>51500</v>
      </c>
      <c r="H556" s="515">
        <f t="shared" ref="H556:U556" si="1178">H557+H558</f>
        <v>54698.559999999998</v>
      </c>
      <c r="I556" s="515">
        <f t="shared" si="1178"/>
        <v>52942</v>
      </c>
      <c r="J556" s="515">
        <f t="shared" si="1178"/>
        <v>17000</v>
      </c>
      <c r="K556" s="515">
        <f t="shared" si="1178"/>
        <v>27831.200000000001</v>
      </c>
      <c r="L556" s="515">
        <f t="shared" si="1178"/>
        <v>27831.200000000001</v>
      </c>
      <c r="M556" s="515">
        <f t="shared" si="1178"/>
        <v>30054</v>
      </c>
      <c r="N556" s="515">
        <f t="shared" si="1178"/>
        <v>63829.8</v>
      </c>
      <c r="O556" s="515">
        <f t="shared" si="1178"/>
        <v>63813.630000000005</v>
      </c>
      <c r="P556" s="515">
        <f t="shared" si="1178"/>
        <v>37500</v>
      </c>
      <c r="Q556" s="515">
        <f t="shared" si="1178"/>
        <v>67930</v>
      </c>
      <c r="R556" s="515">
        <f t="shared" si="1178"/>
        <v>67888.39</v>
      </c>
      <c r="S556" s="515">
        <f t="shared" si="1178"/>
        <v>40000</v>
      </c>
      <c r="T556" s="515">
        <f t="shared" si="1178"/>
        <v>51593.5</v>
      </c>
      <c r="U556" s="515">
        <f t="shared" si="1178"/>
        <v>51582.62</v>
      </c>
      <c r="V556" s="589">
        <f t="shared" ref="V556:V568" si="1179">U556/S556*100</f>
        <v>128.95655000000002</v>
      </c>
    </row>
    <row r="557" spans="1:22" x14ac:dyDescent="0.25">
      <c r="A557" s="616"/>
      <c r="B557" s="505" t="s">
        <v>13</v>
      </c>
      <c r="C557" s="528">
        <f t="shared" ref="C557" si="1180">G557+J557+M557+P557+S557</f>
        <v>63554</v>
      </c>
      <c r="D557" s="528">
        <f t="shared" ref="D557" si="1181">H557+K557+N557+Q557+T557</f>
        <v>63402.559999999998</v>
      </c>
      <c r="E557" s="528">
        <f t="shared" ref="E557" si="1182">I557+L557+O557+R557+U557</f>
        <v>61577.340000000004</v>
      </c>
      <c r="F557" s="562">
        <f t="shared" si="1177"/>
        <v>96.889794505459932</v>
      </c>
      <c r="G557" s="535">
        <f t="shared" ref="G557:U558" si="1183">G561+G564+G567</f>
        <v>12000</v>
      </c>
      <c r="H557" s="535">
        <f t="shared" si="1183"/>
        <v>11848.56</v>
      </c>
      <c r="I557" s="535">
        <f t="shared" si="1183"/>
        <v>10092</v>
      </c>
      <c r="J557" s="535">
        <f t="shared" si="1183"/>
        <v>0</v>
      </c>
      <c r="K557" s="535">
        <f t="shared" si="1183"/>
        <v>0</v>
      </c>
      <c r="L557" s="535">
        <f t="shared" si="1183"/>
        <v>0</v>
      </c>
      <c r="M557" s="535">
        <f t="shared" si="1183"/>
        <v>12054</v>
      </c>
      <c r="N557" s="535">
        <f t="shared" si="1183"/>
        <v>12054</v>
      </c>
      <c r="O557" s="535">
        <f t="shared" si="1183"/>
        <v>12037.83</v>
      </c>
      <c r="P557" s="535">
        <f t="shared" si="1183"/>
        <v>19000</v>
      </c>
      <c r="Q557" s="535">
        <f t="shared" si="1183"/>
        <v>19000</v>
      </c>
      <c r="R557" s="535">
        <f t="shared" si="1183"/>
        <v>18958.39</v>
      </c>
      <c r="S557" s="535">
        <f t="shared" si="1183"/>
        <v>20500</v>
      </c>
      <c r="T557" s="535">
        <f t="shared" si="1183"/>
        <v>20500</v>
      </c>
      <c r="U557" s="535">
        <f t="shared" si="1183"/>
        <v>20489.120000000003</v>
      </c>
      <c r="V557" s="574">
        <f t="shared" si="1179"/>
        <v>99.946926829268307</v>
      </c>
    </row>
    <row r="558" spans="1:22" ht="30" x14ac:dyDescent="0.25">
      <c r="A558" s="616"/>
      <c r="B558" s="505" t="s">
        <v>19</v>
      </c>
      <c r="C558" s="528">
        <f t="shared" ref="C558" si="1184">G558+J558+M558+P558+S558</f>
        <v>112500</v>
      </c>
      <c r="D558" s="528">
        <f t="shared" ref="D558" si="1185">H558+K558+N558+Q558+T558</f>
        <v>202480.5</v>
      </c>
      <c r="E558" s="528">
        <f t="shared" ref="E558" si="1186">I558+L558+O558+R558+U558</f>
        <v>202480.5</v>
      </c>
      <c r="F558" s="562">
        <f t="shared" ref="F558" si="1187">E558/C558*100</f>
        <v>179.98266666666666</v>
      </c>
      <c r="G558" s="535">
        <f t="shared" si="1183"/>
        <v>39500</v>
      </c>
      <c r="H558" s="535">
        <f t="shared" si="1183"/>
        <v>42850</v>
      </c>
      <c r="I558" s="535">
        <f t="shared" si="1183"/>
        <v>42850</v>
      </c>
      <c r="J558" s="535">
        <f t="shared" si="1183"/>
        <v>17000</v>
      </c>
      <c r="K558" s="535">
        <f t="shared" si="1183"/>
        <v>27831.200000000001</v>
      </c>
      <c r="L558" s="535">
        <f t="shared" si="1183"/>
        <v>27831.200000000001</v>
      </c>
      <c r="M558" s="535">
        <f t="shared" si="1183"/>
        <v>18000</v>
      </c>
      <c r="N558" s="535">
        <f t="shared" si="1183"/>
        <v>51775.8</v>
      </c>
      <c r="O558" s="535">
        <f t="shared" si="1183"/>
        <v>51775.8</v>
      </c>
      <c r="P558" s="535">
        <f t="shared" si="1183"/>
        <v>18500</v>
      </c>
      <c r="Q558" s="535">
        <f t="shared" si="1183"/>
        <v>48930</v>
      </c>
      <c r="R558" s="535">
        <f t="shared" si="1183"/>
        <v>48930</v>
      </c>
      <c r="S558" s="535">
        <f t="shared" si="1183"/>
        <v>19500</v>
      </c>
      <c r="T558" s="535">
        <f t="shared" si="1183"/>
        <v>31093.5</v>
      </c>
      <c r="U558" s="535">
        <f t="shared" si="1183"/>
        <v>31093.5</v>
      </c>
      <c r="V558" s="574">
        <f t="shared" si="1179"/>
        <v>159.45384615384614</v>
      </c>
    </row>
    <row r="559" spans="1:22" x14ac:dyDescent="0.25">
      <c r="A559" s="616"/>
      <c r="B559" s="434" t="s">
        <v>155</v>
      </c>
      <c r="C559" s="434"/>
      <c r="D559" s="434"/>
      <c r="E559" s="434"/>
      <c r="F559" s="516"/>
      <c r="G559" s="515"/>
      <c r="H559" s="517"/>
      <c r="I559" s="517"/>
      <c r="J559" s="517"/>
      <c r="K559" s="517"/>
      <c r="L559" s="517"/>
      <c r="M559" s="517"/>
      <c r="N559" s="517"/>
      <c r="O559" s="517"/>
      <c r="P559" s="517"/>
      <c r="Q559" s="517"/>
      <c r="R559" s="517"/>
      <c r="S559" s="517"/>
      <c r="T559" s="517"/>
      <c r="U559" s="517"/>
      <c r="V559" s="589"/>
    </row>
    <row r="560" spans="1:22" ht="30" x14ac:dyDescent="0.25">
      <c r="A560" s="616"/>
      <c r="B560" s="434" t="s">
        <v>164</v>
      </c>
      <c r="C560" s="509">
        <f t="shared" ref="C560:C562" si="1188">G560+J560+M560+P560+S560</f>
        <v>26315</v>
      </c>
      <c r="D560" s="509">
        <f t="shared" ref="D560:D562" si="1189">H560+K560+N560+Q560+T560</f>
        <v>26061.059999999998</v>
      </c>
      <c r="E560" s="509">
        <f t="shared" ref="E560:E562" si="1190">I560+L560+O560+R560+U560</f>
        <v>24300.39</v>
      </c>
      <c r="F560" s="589">
        <f t="shared" ref="F560:F562" si="1191">E560/C560*100</f>
        <v>92.344252327569819</v>
      </c>
      <c r="G560" s="509">
        <f>G561+G562</f>
        <v>5000</v>
      </c>
      <c r="H560" s="509">
        <f>H561+H562</f>
        <v>4746.0599999999995</v>
      </c>
      <c r="I560" s="509">
        <f t="shared" ref="I560:U560" si="1192">I561+I562</f>
        <v>2999.3199999999997</v>
      </c>
      <c r="J560" s="509">
        <f t="shared" si="1192"/>
        <v>1000</v>
      </c>
      <c r="K560" s="509">
        <f t="shared" si="1192"/>
        <v>1000</v>
      </c>
      <c r="L560" s="509">
        <f t="shared" si="1192"/>
        <v>1000</v>
      </c>
      <c r="M560" s="509">
        <f t="shared" si="1192"/>
        <v>4815</v>
      </c>
      <c r="N560" s="509">
        <f t="shared" si="1192"/>
        <v>4815</v>
      </c>
      <c r="O560" s="509">
        <f t="shared" si="1192"/>
        <v>4809.87</v>
      </c>
      <c r="P560" s="509">
        <f t="shared" si="1192"/>
        <v>7500</v>
      </c>
      <c r="Q560" s="509">
        <f t="shared" si="1192"/>
        <v>7500</v>
      </c>
      <c r="R560" s="509">
        <f t="shared" si="1192"/>
        <v>7500</v>
      </c>
      <c r="S560" s="509">
        <f t="shared" si="1192"/>
        <v>8000</v>
      </c>
      <c r="T560" s="509">
        <f t="shared" si="1192"/>
        <v>8000</v>
      </c>
      <c r="U560" s="509">
        <f t="shared" si="1192"/>
        <v>7991.2</v>
      </c>
      <c r="V560" s="589">
        <f t="shared" si="1179"/>
        <v>99.89</v>
      </c>
    </row>
    <row r="561" spans="1:22" x14ac:dyDescent="0.25">
      <c r="A561" s="616"/>
      <c r="B561" s="505" t="s">
        <v>13</v>
      </c>
      <c r="C561" s="528">
        <f t="shared" si="1188"/>
        <v>19815</v>
      </c>
      <c r="D561" s="528">
        <f t="shared" si="1189"/>
        <v>19561.059999999998</v>
      </c>
      <c r="E561" s="528">
        <f t="shared" si="1190"/>
        <v>17800.39</v>
      </c>
      <c r="F561" s="562">
        <f t="shared" si="1191"/>
        <v>89.832904365379761</v>
      </c>
      <c r="G561" s="535">
        <v>4000</v>
      </c>
      <c r="H561" s="535">
        <v>3746.06</v>
      </c>
      <c r="I561" s="535">
        <v>1999.32</v>
      </c>
      <c r="J561" s="535">
        <v>0</v>
      </c>
      <c r="K561" s="535">
        <v>0</v>
      </c>
      <c r="L561" s="535">
        <v>0</v>
      </c>
      <c r="M561" s="535">
        <v>3315</v>
      </c>
      <c r="N561" s="535">
        <v>3315</v>
      </c>
      <c r="O561" s="535">
        <v>3309.87</v>
      </c>
      <c r="P561" s="535">
        <v>6000</v>
      </c>
      <c r="Q561" s="535">
        <v>6000</v>
      </c>
      <c r="R561" s="535">
        <v>6000</v>
      </c>
      <c r="S561" s="535">
        <v>6500</v>
      </c>
      <c r="T561" s="535">
        <v>6500</v>
      </c>
      <c r="U561" s="535">
        <v>6491.2</v>
      </c>
      <c r="V561" s="574">
        <f t="shared" si="1179"/>
        <v>99.864615384615391</v>
      </c>
    </row>
    <row r="562" spans="1:22" ht="30" x14ac:dyDescent="0.25">
      <c r="A562" s="616"/>
      <c r="B562" s="505" t="s">
        <v>19</v>
      </c>
      <c r="C562" s="528">
        <f t="shared" si="1188"/>
        <v>6500</v>
      </c>
      <c r="D562" s="528">
        <f t="shared" si="1189"/>
        <v>6500</v>
      </c>
      <c r="E562" s="528">
        <f t="shared" si="1190"/>
        <v>6500</v>
      </c>
      <c r="F562" s="562">
        <f t="shared" si="1191"/>
        <v>100</v>
      </c>
      <c r="G562" s="535">
        <v>1000</v>
      </c>
      <c r="H562" s="535">
        <v>1000</v>
      </c>
      <c r="I562" s="535">
        <v>1000</v>
      </c>
      <c r="J562" s="535">
        <v>1000</v>
      </c>
      <c r="K562" s="535">
        <v>1000</v>
      </c>
      <c r="L562" s="535">
        <v>1000</v>
      </c>
      <c r="M562" s="535">
        <v>1500</v>
      </c>
      <c r="N562" s="535">
        <v>1500</v>
      </c>
      <c r="O562" s="535">
        <v>1500</v>
      </c>
      <c r="P562" s="535">
        <v>1500</v>
      </c>
      <c r="Q562" s="535">
        <v>1500</v>
      </c>
      <c r="R562" s="535">
        <v>1500</v>
      </c>
      <c r="S562" s="535">
        <v>1500</v>
      </c>
      <c r="T562" s="535">
        <v>1500</v>
      </c>
      <c r="U562" s="535">
        <v>1500</v>
      </c>
      <c r="V562" s="574">
        <f t="shared" si="1179"/>
        <v>100</v>
      </c>
    </row>
    <row r="563" spans="1:22" ht="30" x14ac:dyDescent="0.25">
      <c r="A563" s="616"/>
      <c r="B563" s="434" t="s">
        <v>214</v>
      </c>
      <c r="C563" s="509">
        <f t="shared" ref="C563:C565" si="1193">G563+J563+M563+P563+S563</f>
        <v>94924</v>
      </c>
      <c r="D563" s="509">
        <f t="shared" ref="D563:D565" si="1194">H563+K563+N563+Q563+T563</f>
        <v>184904.5</v>
      </c>
      <c r="E563" s="509">
        <f t="shared" ref="E563:E565" si="1195">I563+L563+O563+R563+U563</f>
        <v>184842.03000000003</v>
      </c>
      <c r="F563" s="589">
        <f t="shared" ref="F563:F571" si="1196">E563/C563*100</f>
        <v>194.7263389659096</v>
      </c>
      <c r="G563" s="509">
        <f>G564+G565</f>
        <v>20000</v>
      </c>
      <c r="H563" s="509">
        <f>H564+H565</f>
        <v>23350</v>
      </c>
      <c r="I563" s="509">
        <f t="shared" ref="I563:U563" si="1197">I564+I565</f>
        <v>23340.18</v>
      </c>
      <c r="J563" s="509">
        <f t="shared" si="1197"/>
        <v>12000</v>
      </c>
      <c r="K563" s="509">
        <f t="shared" si="1197"/>
        <v>22831.200000000001</v>
      </c>
      <c r="L563" s="509">
        <f t="shared" si="1197"/>
        <v>22831.200000000001</v>
      </c>
      <c r="M563" s="509">
        <f t="shared" si="1197"/>
        <v>19424</v>
      </c>
      <c r="N563" s="509">
        <f t="shared" si="1197"/>
        <v>53199.8</v>
      </c>
      <c r="O563" s="509">
        <f t="shared" si="1197"/>
        <v>53188.76</v>
      </c>
      <c r="P563" s="509">
        <f t="shared" si="1197"/>
        <v>21500</v>
      </c>
      <c r="Q563" s="509">
        <f t="shared" si="1197"/>
        <v>51930</v>
      </c>
      <c r="R563" s="509">
        <f t="shared" si="1197"/>
        <v>51888.39</v>
      </c>
      <c r="S563" s="509">
        <f t="shared" si="1197"/>
        <v>22000</v>
      </c>
      <c r="T563" s="509">
        <f t="shared" si="1197"/>
        <v>33593.5</v>
      </c>
      <c r="U563" s="509">
        <f t="shared" si="1197"/>
        <v>33593.5</v>
      </c>
      <c r="V563" s="589">
        <f t="shared" si="1179"/>
        <v>152.69772727272729</v>
      </c>
    </row>
    <row r="564" spans="1:22" x14ac:dyDescent="0.25">
      <c r="A564" s="616"/>
      <c r="B564" s="505" t="s">
        <v>13</v>
      </c>
      <c r="C564" s="528">
        <f t="shared" si="1193"/>
        <v>34924</v>
      </c>
      <c r="D564" s="528">
        <f t="shared" si="1194"/>
        <v>34924</v>
      </c>
      <c r="E564" s="528">
        <f t="shared" si="1195"/>
        <v>34861.53</v>
      </c>
      <c r="F564" s="562">
        <f t="shared" si="1196"/>
        <v>99.821125873324931</v>
      </c>
      <c r="G564" s="535">
        <v>8000</v>
      </c>
      <c r="H564" s="535">
        <v>8000</v>
      </c>
      <c r="I564" s="535">
        <v>7990.18</v>
      </c>
      <c r="J564" s="535">
        <v>0</v>
      </c>
      <c r="K564" s="535">
        <v>0</v>
      </c>
      <c r="L564" s="535">
        <v>0</v>
      </c>
      <c r="M564" s="535">
        <v>7424</v>
      </c>
      <c r="N564" s="535">
        <v>7424</v>
      </c>
      <c r="O564" s="535">
        <v>7412.96</v>
      </c>
      <c r="P564" s="535">
        <v>9500</v>
      </c>
      <c r="Q564" s="535">
        <v>9500</v>
      </c>
      <c r="R564" s="535">
        <v>9458.39</v>
      </c>
      <c r="S564" s="535">
        <v>10000</v>
      </c>
      <c r="T564" s="535">
        <v>10000</v>
      </c>
      <c r="U564" s="535">
        <v>10000</v>
      </c>
      <c r="V564" s="574">
        <f t="shared" si="1179"/>
        <v>100</v>
      </c>
    </row>
    <row r="565" spans="1:22" ht="30" x14ac:dyDescent="0.25">
      <c r="A565" s="616"/>
      <c r="B565" s="505" t="s">
        <v>19</v>
      </c>
      <c r="C565" s="528">
        <f t="shared" si="1193"/>
        <v>60000</v>
      </c>
      <c r="D565" s="528">
        <f t="shared" si="1194"/>
        <v>149980.5</v>
      </c>
      <c r="E565" s="528">
        <f t="shared" si="1195"/>
        <v>149980.5</v>
      </c>
      <c r="F565" s="562">
        <f t="shared" si="1196"/>
        <v>249.96749999999997</v>
      </c>
      <c r="G565" s="535">
        <v>12000</v>
      </c>
      <c r="H565" s="535">
        <v>15350</v>
      </c>
      <c r="I565" s="535">
        <v>15350</v>
      </c>
      <c r="J565" s="535">
        <v>12000</v>
      </c>
      <c r="K565" s="535">
        <v>22831.200000000001</v>
      </c>
      <c r="L565" s="535">
        <v>22831.200000000001</v>
      </c>
      <c r="M565" s="535">
        <v>12000</v>
      </c>
      <c r="N565" s="535">
        <v>45775.8</v>
      </c>
      <c r="O565" s="535">
        <v>45775.8</v>
      </c>
      <c r="P565" s="535">
        <v>12000</v>
      </c>
      <c r="Q565" s="535">
        <v>42430</v>
      </c>
      <c r="R565" s="535">
        <v>42430</v>
      </c>
      <c r="S565" s="535">
        <v>12000</v>
      </c>
      <c r="T565" s="535">
        <v>23593.5</v>
      </c>
      <c r="U565" s="535">
        <v>23593.5</v>
      </c>
      <c r="V565" s="574">
        <f t="shared" si="1179"/>
        <v>196.61249999999998</v>
      </c>
    </row>
    <row r="566" spans="1:22" ht="30" x14ac:dyDescent="0.25">
      <c r="A566" s="616"/>
      <c r="B566" s="434" t="s">
        <v>215</v>
      </c>
      <c r="C566" s="509">
        <f t="shared" ref="C566" si="1198">G566+J566+M566+P566+S566</f>
        <v>54815</v>
      </c>
      <c r="D566" s="509">
        <f t="shared" ref="D566" si="1199">H566+K566+N566+Q566+T566</f>
        <v>54917.5</v>
      </c>
      <c r="E566" s="509">
        <f t="shared" ref="E566" si="1200">I566+L566+O566+R566+U566</f>
        <v>54915.42</v>
      </c>
      <c r="F566" s="589">
        <f t="shared" si="1196"/>
        <v>100.18319802973639</v>
      </c>
      <c r="G566" s="509">
        <f>G567+G568</f>
        <v>26500</v>
      </c>
      <c r="H566" s="509">
        <f t="shared" ref="H566:U566" si="1201">H567+H568</f>
        <v>26602.5</v>
      </c>
      <c r="I566" s="509">
        <f t="shared" si="1201"/>
        <v>26602.5</v>
      </c>
      <c r="J566" s="509">
        <f t="shared" si="1201"/>
        <v>4000</v>
      </c>
      <c r="K566" s="509">
        <f t="shared" si="1201"/>
        <v>4000</v>
      </c>
      <c r="L566" s="509">
        <f t="shared" si="1201"/>
        <v>4000</v>
      </c>
      <c r="M566" s="509">
        <f t="shared" si="1201"/>
        <v>5815</v>
      </c>
      <c r="N566" s="509">
        <f t="shared" si="1201"/>
        <v>5815</v>
      </c>
      <c r="O566" s="509">
        <f t="shared" si="1201"/>
        <v>5815</v>
      </c>
      <c r="P566" s="509">
        <f t="shared" si="1201"/>
        <v>8500</v>
      </c>
      <c r="Q566" s="509">
        <f t="shared" si="1201"/>
        <v>8500</v>
      </c>
      <c r="R566" s="509">
        <f t="shared" si="1201"/>
        <v>8500</v>
      </c>
      <c r="S566" s="509">
        <f t="shared" si="1201"/>
        <v>10000</v>
      </c>
      <c r="T566" s="509">
        <f t="shared" si="1201"/>
        <v>10000</v>
      </c>
      <c r="U566" s="509">
        <f t="shared" si="1201"/>
        <v>9997.92</v>
      </c>
      <c r="V566" s="589">
        <f t="shared" si="1179"/>
        <v>99.979200000000006</v>
      </c>
    </row>
    <row r="567" spans="1:22" x14ac:dyDescent="0.25">
      <c r="A567" s="616"/>
      <c r="B567" s="505" t="s">
        <v>13</v>
      </c>
      <c r="C567" s="528">
        <f t="shared" ref="C567:C568" si="1202">G567+J567+M567+P567+S567</f>
        <v>8815</v>
      </c>
      <c r="D567" s="528">
        <f t="shared" ref="D567:D568" si="1203">H567+K567+N567+Q567+T567</f>
        <v>8917.5</v>
      </c>
      <c r="E567" s="528">
        <f t="shared" ref="E567:E568" si="1204">I567+L567+O567+R567+U567</f>
        <v>8915.42</v>
      </c>
      <c r="F567" s="562">
        <f t="shared" si="1196"/>
        <v>101.13919455473625</v>
      </c>
      <c r="G567" s="535">
        <v>0</v>
      </c>
      <c r="H567" s="535">
        <v>102.5</v>
      </c>
      <c r="I567" s="535">
        <v>102.5</v>
      </c>
      <c r="J567" s="535">
        <v>0</v>
      </c>
      <c r="K567" s="535">
        <v>0</v>
      </c>
      <c r="L567" s="535">
        <v>0</v>
      </c>
      <c r="M567" s="535">
        <v>1315</v>
      </c>
      <c r="N567" s="535">
        <v>1315</v>
      </c>
      <c r="O567" s="535">
        <v>1315</v>
      </c>
      <c r="P567" s="535">
        <v>3500</v>
      </c>
      <c r="Q567" s="535">
        <v>3500</v>
      </c>
      <c r="R567" s="535">
        <v>3500</v>
      </c>
      <c r="S567" s="535">
        <v>4000</v>
      </c>
      <c r="T567" s="535">
        <v>4000</v>
      </c>
      <c r="U567" s="535">
        <v>3997.92</v>
      </c>
      <c r="V567" s="574">
        <f t="shared" si="1179"/>
        <v>99.948000000000008</v>
      </c>
    </row>
    <row r="568" spans="1:22" ht="30" x14ac:dyDescent="0.25">
      <c r="A568" s="616"/>
      <c r="B568" s="505" t="s">
        <v>19</v>
      </c>
      <c r="C568" s="528">
        <f t="shared" si="1202"/>
        <v>46000</v>
      </c>
      <c r="D568" s="528">
        <f t="shared" si="1203"/>
        <v>46000</v>
      </c>
      <c r="E568" s="528">
        <f t="shared" si="1204"/>
        <v>46000</v>
      </c>
      <c r="F568" s="562">
        <f t="shared" si="1196"/>
        <v>100</v>
      </c>
      <c r="G568" s="535">
        <v>26500</v>
      </c>
      <c r="H568" s="535">
        <v>26500</v>
      </c>
      <c r="I568" s="535">
        <v>26500</v>
      </c>
      <c r="J568" s="535">
        <v>4000</v>
      </c>
      <c r="K568" s="535">
        <v>4000</v>
      </c>
      <c r="L568" s="535">
        <v>4000</v>
      </c>
      <c r="M568" s="535">
        <v>4500</v>
      </c>
      <c r="N568" s="535">
        <v>4500</v>
      </c>
      <c r="O568" s="535">
        <v>4500</v>
      </c>
      <c r="P568" s="535">
        <v>5000</v>
      </c>
      <c r="Q568" s="535">
        <v>5000</v>
      </c>
      <c r="R568" s="535">
        <v>5000</v>
      </c>
      <c r="S568" s="535">
        <v>6000</v>
      </c>
      <c r="T568" s="535">
        <v>6000</v>
      </c>
      <c r="U568" s="535">
        <v>6000</v>
      </c>
      <c r="V568" s="574">
        <f t="shared" si="1179"/>
        <v>100</v>
      </c>
    </row>
    <row r="569" spans="1:22" ht="45" x14ac:dyDescent="0.25">
      <c r="A569" s="616">
        <v>165</v>
      </c>
      <c r="B569" s="434" t="s">
        <v>827</v>
      </c>
      <c r="C569" s="515">
        <f t="shared" ref="C569" si="1205">C570+C571</f>
        <v>379429</v>
      </c>
      <c r="D569" s="515">
        <f t="shared" ref="D569" si="1206">D570+D571</f>
        <v>452254.64</v>
      </c>
      <c r="E569" s="515">
        <f t="shared" ref="E569" si="1207">E570+E571</f>
        <v>452243.34</v>
      </c>
      <c r="F569" s="561">
        <f t="shared" si="1196"/>
        <v>119.19050467939985</v>
      </c>
      <c r="G569" s="515">
        <f>G570+G571</f>
        <v>67000</v>
      </c>
      <c r="H569" s="515">
        <f t="shared" ref="H569" si="1208">H570+H571</f>
        <v>90151.44</v>
      </c>
      <c r="I569" s="515">
        <f t="shared" ref="I569" si="1209">I570+I571</f>
        <v>90151.44</v>
      </c>
      <c r="J569" s="515">
        <f t="shared" ref="J569" si="1210">J570+J571</f>
        <v>80429</v>
      </c>
      <c r="K569" s="515">
        <f t="shared" ref="K569" si="1211">K570+K571</f>
        <v>73079.199999999997</v>
      </c>
      <c r="L569" s="515">
        <f t="shared" ref="L569" si="1212">L570+L571</f>
        <v>73079.199999999997</v>
      </c>
      <c r="M569" s="515">
        <f t="shared" ref="M569" si="1213">M570+M571</f>
        <v>70000</v>
      </c>
      <c r="N569" s="515">
        <f t="shared" ref="N569" si="1214">N570+N571</f>
        <v>77924</v>
      </c>
      <c r="O569" s="515">
        <f t="shared" ref="O569" si="1215">O570+O571</f>
        <v>77924</v>
      </c>
      <c r="P569" s="515">
        <f t="shared" ref="P569" si="1216">P570+P571</f>
        <v>80000</v>
      </c>
      <c r="Q569" s="515">
        <f t="shared" ref="Q569" si="1217">Q570+Q571</f>
        <v>99900</v>
      </c>
      <c r="R569" s="515">
        <f t="shared" ref="R569" si="1218">R570+R571</f>
        <v>99892.07</v>
      </c>
      <c r="S569" s="515">
        <f t="shared" ref="S569" si="1219">S570+S571</f>
        <v>82000</v>
      </c>
      <c r="T569" s="515">
        <f t="shared" ref="T569" si="1220">T570+T571</f>
        <v>111200</v>
      </c>
      <c r="U569" s="515">
        <f t="shared" ref="U569" si="1221">U570+U571</f>
        <v>111196.63</v>
      </c>
      <c r="V569" s="589">
        <f t="shared" ref="V569:V571" si="1222">U569/S569*100</f>
        <v>135.60564634146343</v>
      </c>
    </row>
    <row r="570" spans="1:22" x14ac:dyDescent="0.25">
      <c r="A570" s="616"/>
      <c r="B570" s="505" t="s">
        <v>13</v>
      </c>
      <c r="C570" s="528">
        <f t="shared" ref="C570:C571" si="1223">G570+J570+M570+P570+S570</f>
        <v>34929</v>
      </c>
      <c r="D570" s="528">
        <f t="shared" ref="D570:D571" si="1224">H570+K570+N570+Q570+T570</f>
        <v>35080.44</v>
      </c>
      <c r="E570" s="528">
        <f t="shared" ref="E570:E571" si="1225">I570+L570+O570+R570+U570</f>
        <v>35069.14</v>
      </c>
      <c r="F570" s="562">
        <f t="shared" si="1196"/>
        <v>100.40121389103609</v>
      </c>
      <c r="G570" s="535">
        <f>G574+G577</f>
        <v>0</v>
      </c>
      <c r="H570" s="535">
        <f>H574+H577</f>
        <v>151.44</v>
      </c>
      <c r="I570" s="535">
        <f>I574+I577</f>
        <v>151.44</v>
      </c>
      <c r="J570" s="535">
        <f t="shared" ref="J570:U570" si="1226">J574+J577</f>
        <v>12929</v>
      </c>
      <c r="K570" s="535">
        <f t="shared" si="1226"/>
        <v>12929</v>
      </c>
      <c r="L570" s="535">
        <f t="shared" si="1226"/>
        <v>12929</v>
      </c>
      <c r="M570" s="535">
        <f t="shared" si="1226"/>
        <v>1000</v>
      </c>
      <c r="N570" s="535">
        <f t="shared" si="1226"/>
        <v>1000</v>
      </c>
      <c r="O570" s="535">
        <f t="shared" si="1226"/>
        <v>1000</v>
      </c>
      <c r="P570" s="535">
        <f t="shared" si="1226"/>
        <v>10000</v>
      </c>
      <c r="Q570" s="535">
        <f t="shared" si="1226"/>
        <v>10000</v>
      </c>
      <c r="R570" s="535">
        <f t="shared" si="1226"/>
        <v>9992.07</v>
      </c>
      <c r="S570" s="535">
        <f t="shared" si="1226"/>
        <v>11000</v>
      </c>
      <c r="T570" s="535">
        <f t="shared" si="1226"/>
        <v>11000</v>
      </c>
      <c r="U570" s="535">
        <f t="shared" si="1226"/>
        <v>10996.630000000001</v>
      </c>
      <c r="V570" s="574">
        <f t="shared" si="1222"/>
        <v>99.969363636363653</v>
      </c>
    </row>
    <row r="571" spans="1:22" ht="30" x14ac:dyDescent="0.25">
      <c r="A571" s="616"/>
      <c r="B571" s="505" t="s">
        <v>19</v>
      </c>
      <c r="C571" s="528">
        <f t="shared" si="1223"/>
        <v>344500</v>
      </c>
      <c r="D571" s="528">
        <f t="shared" si="1224"/>
        <v>417174.2</v>
      </c>
      <c r="E571" s="528">
        <f t="shared" si="1225"/>
        <v>417174.2</v>
      </c>
      <c r="F571" s="562">
        <f t="shared" si="1196"/>
        <v>121.0955587808418</v>
      </c>
      <c r="G571" s="535">
        <f>G575+G578</f>
        <v>67000</v>
      </c>
      <c r="H571" s="535">
        <f t="shared" ref="H571:U571" si="1227">H575+H578</f>
        <v>90000</v>
      </c>
      <c r="I571" s="535">
        <f t="shared" si="1227"/>
        <v>90000</v>
      </c>
      <c r="J571" s="535">
        <f t="shared" si="1227"/>
        <v>67500</v>
      </c>
      <c r="K571" s="535">
        <f t="shared" si="1227"/>
        <v>60150.2</v>
      </c>
      <c r="L571" s="535">
        <f t="shared" si="1227"/>
        <v>60150.2</v>
      </c>
      <c r="M571" s="535">
        <f t="shared" si="1227"/>
        <v>69000</v>
      </c>
      <c r="N571" s="535">
        <f t="shared" si="1227"/>
        <v>76924</v>
      </c>
      <c r="O571" s="535">
        <f t="shared" si="1227"/>
        <v>76924</v>
      </c>
      <c r="P571" s="535">
        <f t="shared" si="1227"/>
        <v>70000</v>
      </c>
      <c r="Q571" s="535">
        <f t="shared" si="1227"/>
        <v>89900</v>
      </c>
      <c r="R571" s="535">
        <f t="shared" si="1227"/>
        <v>89900</v>
      </c>
      <c r="S571" s="535">
        <f t="shared" si="1227"/>
        <v>71000</v>
      </c>
      <c r="T571" s="535">
        <f t="shared" si="1227"/>
        <v>100200</v>
      </c>
      <c r="U571" s="535">
        <f t="shared" si="1227"/>
        <v>100200</v>
      </c>
      <c r="V571" s="574">
        <f t="shared" si="1222"/>
        <v>141.12676056338026</v>
      </c>
    </row>
    <row r="572" spans="1:22" x14ac:dyDescent="0.25">
      <c r="A572" s="616"/>
      <c r="B572" s="434" t="s">
        <v>155</v>
      </c>
      <c r="C572" s="434"/>
      <c r="D572" s="434"/>
      <c r="E572" s="434"/>
      <c r="F572" s="516"/>
      <c r="G572" s="515"/>
      <c r="H572" s="517"/>
      <c r="I572" s="517"/>
      <c r="J572" s="517"/>
      <c r="K572" s="517"/>
      <c r="L572" s="517"/>
      <c r="M572" s="517"/>
      <c r="N572" s="517"/>
      <c r="O572" s="517"/>
      <c r="P572" s="517"/>
      <c r="Q572" s="517"/>
      <c r="R572" s="517"/>
      <c r="S572" s="517"/>
      <c r="T572" s="517"/>
      <c r="U572" s="517"/>
      <c r="V572" s="589"/>
    </row>
    <row r="573" spans="1:22" ht="30" x14ac:dyDescent="0.25">
      <c r="A573" s="616"/>
      <c r="B573" s="434" t="s">
        <v>214</v>
      </c>
      <c r="C573" s="509">
        <f t="shared" ref="C573:C578" si="1228">G573+J573+M573+P573+S573</f>
        <v>324500</v>
      </c>
      <c r="D573" s="509">
        <f t="shared" ref="D573:D578" si="1229">H573+K573+N573+Q573+T573</f>
        <v>397174.2</v>
      </c>
      <c r="E573" s="509">
        <f t="shared" ref="E573:E578" si="1230">I573+L573+O573+R573+U573</f>
        <v>397166.85000000003</v>
      </c>
      <c r="F573" s="589">
        <f t="shared" ref="F573:F578" si="1231">E573/C573*100</f>
        <v>122.39348228043146</v>
      </c>
      <c r="G573" s="509">
        <f>G574+G575</f>
        <v>60000</v>
      </c>
      <c r="H573" s="509">
        <f>H574+H575</f>
        <v>83000</v>
      </c>
      <c r="I573" s="509">
        <f t="shared" ref="I573" si="1232">I574+I575</f>
        <v>83000</v>
      </c>
      <c r="J573" s="509">
        <f t="shared" ref="J573" si="1233">J574+J575</f>
        <v>70000</v>
      </c>
      <c r="K573" s="509">
        <f t="shared" ref="K573" si="1234">K574+K575</f>
        <v>62650.2</v>
      </c>
      <c r="L573" s="509">
        <f t="shared" ref="L573" si="1235">L574+L575</f>
        <v>62650.2</v>
      </c>
      <c r="M573" s="509">
        <f t="shared" ref="M573" si="1236">M574+M575</f>
        <v>60000</v>
      </c>
      <c r="N573" s="509">
        <f t="shared" ref="N573" si="1237">N574+N575</f>
        <v>67924</v>
      </c>
      <c r="O573" s="509">
        <f t="shared" ref="O573" si="1238">O574+O575</f>
        <v>67924</v>
      </c>
      <c r="P573" s="509">
        <f t="shared" ref="P573" si="1239">P574+P575</f>
        <v>67000</v>
      </c>
      <c r="Q573" s="509">
        <f t="shared" ref="Q573" si="1240">Q574+Q575</f>
        <v>86900</v>
      </c>
      <c r="R573" s="509">
        <f t="shared" ref="R573" si="1241">R574+R575</f>
        <v>86896.02</v>
      </c>
      <c r="S573" s="509">
        <f t="shared" ref="S573" si="1242">S574+S575</f>
        <v>67500</v>
      </c>
      <c r="T573" s="509">
        <f t="shared" ref="T573" si="1243">T574+T575</f>
        <v>96700</v>
      </c>
      <c r="U573" s="509">
        <f t="shared" ref="U573" si="1244">U574+U575</f>
        <v>96696.63</v>
      </c>
      <c r="V573" s="589">
        <f t="shared" ref="V573:V578" si="1245">U573/S573*100</f>
        <v>143.25426666666667</v>
      </c>
    </row>
    <row r="574" spans="1:22" x14ac:dyDescent="0.25">
      <c r="A574" s="616"/>
      <c r="B574" s="505" t="s">
        <v>13</v>
      </c>
      <c r="C574" s="528">
        <f t="shared" si="1228"/>
        <v>24500</v>
      </c>
      <c r="D574" s="528">
        <f t="shared" si="1229"/>
        <v>24500</v>
      </c>
      <c r="E574" s="528">
        <f t="shared" si="1230"/>
        <v>24492.65</v>
      </c>
      <c r="F574" s="562">
        <f t="shared" si="1231"/>
        <v>99.97</v>
      </c>
      <c r="G574" s="535">
        <v>0</v>
      </c>
      <c r="H574" s="535">
        <v>0</v>
      </c>
      <c r="I574" s="535">
        <v>0</v>
      </c>
      <c r="J574" s="535">
        <v>10000</v>
      </c>
      <c r="K574" s="535">
        <v>10000</v>
      </c>
      <c r="L574" s="535">
        <v>10000</v>
      </c>
      <c r="M574" s="535">
        <v>0</v>
      </c>
      <c r="N574" s="535">
        <v>0</v>
      </c>
      <c r="O574" s="535">
        <v>0</v>
      </c>
      <c r="P574" s="535">
        <v>7000</v>
      </c>
      <c r="Q574" s="535">
        <v>7000</v>
      </c>
      <c r="R574" s="535">
        <v>6996.02</v>
      </c>
      <c r="S574" s="535">
        <v>7500</v>
      </c>
      <c r="T574" s="535">
        <v>7500</v>
      </c>
      <c r="U574" s="535">
        <v>7496.63</v>
      </c>
      <c r="V574" s="574">
        <f t="shared" si="1245"/>
        <v>99.955066666666667</v>
      </c>
    </row>
    <row r="575" spans="1:22" ht="30" x14ac:dyDescent="0.25">
      <c r="A575" s="616"/>
      <c r="B575" s="505" t="s">
        <v>19</v>
      </c>
      <c r="C575" s="528">
        <f t="shared" si="1228"/>
        <v>300000</v>
      </c>
      <c r="D575" s="528">
        <f t="shared" si="1229"/>
        <v>372674.2</v>
      </c>
      <c r="E575" s="528">
        <f t="shared" si="1230"/>
        <v>372674.2</v>
      </c>
      <c r="F575" s="562">
        <f t="shared" si="1231"/>
        <v>124.22473333333335</v>
      </c>
      <c r="G575" s="535">
        <v>60000</v>
      </c>
      <c r="H575" s="535">
        <v>83000</v>
      </c>
      <c r="I575" s="535">
        <v>83000</v>
      </c>
      <c r="J575" s="535">
        <v>60000</v>
      </c>
      <c r="K575" s="535">
        <v>52650.2</v>
      </c>
      <c r="L575" s="535">
        <v>52650.2</v>
      </c>
      <c r="M575" s="535">
        <v>60000</v>
      </c>
      <c r="N575" s="535">
        <v>67924</v>
      </c>
      <c r="O575" s="535">
        <v>67924</v>
      </c>
      <c r="P575" s="535">
        <v>60000</v>
      </c>
      <c r="Q575" s="535">
        <v>79900</v>
      </c>
      <c r="R575" s="535">
        <v>79900</v>
      </c>
      <c r="S575" s="535">
        <v>60000</v>
      </c>
      <c r="T575" s="535">
        <v>89200</v>
      </c>
      <c r="U575" s="535">
        <v>89200</v>
      </c>
      <c r="V575" s="574">
        <f t="shared" si="1245"/>
        <v>148.66666666666666</v>
      </c>
    </row>
    <row r="576" spans="1:22" ht="30" x14ac:dyDescent="0.25">
      <c r="A576" s="616"/>
      <c r="B576" s="434" t="s">
        <v>215</v>
      </c>
      <c r="C576" s="509">
        <f t="shared" si="1228"/>
        <v>54929</v>
      </c>
      <c r="D576" s="509">
        <f t="shared" si="1229"/>
        <v>55080.44</v>
      </c>
      <c r="E576" s="509">
        <f t="shared" si="1230"/>
        <v>55076.49</v>
      </c>
      <c r="F576" s="589">
        <f t="shared" si="1231"/>
        <v>100.26851025869759</v>
      </c>
      <c r="G576" s="509">
        <f>G577+G578</f>
        <v>7000</v>
      </c>
      <c r="H576" s="509">
        <f>H577+H578</f>
        <v>7151.44</v>
      </c>
      <c r="I576" s="509">
        <f t="shared" ref="I576" si="1246">I577+I578</f>
        <v>7151.44</v>
      </c>
      <c r="J576" s="509">
        <f t="shared" ref="J576" si="1247">J577+J578</f>
        <v>10429</v>
      </c>
      <c r="K576" s="509">
        <f t="shared" ref="K576" si="1248">K577+K578</f>
        <v>10429</v>
      </c>
      <c r="L576" s="509">
        <f t="shared" ref="L576" si="1249">L577+L578</f>
        <v>10429</v>
      </c>
      <c r="M576" s="509">
        <f t="shared" ref="M576" si="1250">M577+M578</f>
        <v>10000</v>
      </c>
      <c r="N576" s="509">
        <f t="shared" ref="N576" si="1251">N577+N578</f>
        <v>10000</v>
      </c>
      <c r="O576" s="509">
        <f t="shared" ref="O576" si="1252">O577+O578</f>
        <v>10000</v>
      </c>
      <c r="P576" s="509">
        <f t="shared" ref="P576" si="1253">P577+P578</f>
        <v>13000</v>
      </c>
      <c r="Q576" s="509">
        <f t="shared" ref="Q576" si="1254">Q577+Q578</f>
        <v>13000</v>
      </c>
      <c r="R576" s="509">
        <f t="shared" ref="R576" si="1255">R577+R578</f>
        <v>12996.05</v>
      </c>
      <c r="S576" s="509">
        <f t="shared" ref="S576" si="1256">S577+S578</f>
        <v>14500</v>
      </c>
      <c r="T576" s="509">
        <f t="shared" ref="T576" si="1257">T577+T578</f>
        <v>14500</v>
      </c>
      <c r="U576" s="509">
        <f t="shared" ref="U576" si="1258">U577+U578</f>
        <v>14500</v>
      </c>
      <c r="V576" s="589">
        <f t="shared" si="1245"/>
        <v>100</v>
      </c>
    </row>
    <row r="577" spans="1:22" x14ac:dyDescent="0.25">
      <c r="A577" s="616"/>
      <c r="B577" s="505" t="s">
        <v>13</v>
      </c>
      <c r="C577" s="528">
        <f t="shared" si="1228"/>
        <v>10429</v>
      </c>
      <c r="D577" s="528">
        <f t="shared" si="1229"/>
        <v>10580.44</v>
      </c>
      <c r="E577" s="528">
        <f t="shared" si="1230"/>
        <v>10576.49</v>
      </c>
      <c r="F577" s="562">
        <f t="shared" si="1231"/>
        <v>101.41422955221017</v>
      </c>
      <c r="G577" s="535">
        <v>0</v>
      </c>
      <c r="H577" s="535">
        <v>151.44</v>
      </c>
      <c r="I577" s="535">
        <v>151.44</v>
      </c>
      <c r="J577" s="535">
        <v>2929</v>
      </c>
      <c r="K577" s="535">
        <v>2929</v>
      </c>
      <c r="L577" s="535">
        <v>2929</v>
      </c>
      <c r="M577" s="535">
        <v>1000</v>
      </c>
      <c r="N577" s="535">
        <v>1000</v>
      </c>
      <c r="O577" s="535">
        <v>1000</v>
      </c>
      <c r="P577" s="535">
        <v>3000</v>
      </c>
      <c r="Q577" s="535">
        <v>3000</v>
      </c>
      <c r="R577" s="535">
        <v>2996.05</v>
      </c>
      <c r="S577" s="535">
        <v>3500</v>
      </c>
      <c r="T577" s="535">
        <v>3500</v>
      </c>
      <c r="U577" s="535">
        <v>3500</v>
      </c>
      <c r="V577" s="574">
        <f t="shared" si="1245"/>
        <v>100</v>
      </c>
    </row>
    <row r="578" spans="1:22" ht="30" x14ac:dyDescent="0.25">
      <c r="A578" s="616"/>
      <c r="B578" s="505" t="s">
        <v>19</v>
      </c>
      <c r="C578" s="528">
        <f t="shared" si="1228"/>
        <v>44500</v>
      </c>
      <c r="D578" s="528">
        <f t="shared" si="1229"/>
        <v>44500</v>
      </c>
      <c r="E578" s="528">
        <f t="shared" si="1230"/>
        <v>44500</v>
      </c>
      <c r="F578" s="562">
        <f t="shared" si="1231"/>
        <v>100</v>
      </c>
      <c r="G578" s="535">
        <v>7000</v>
      </c>
      <c r="H578" s="535">
        <v>7000</v>
      </c>
      <c r="I578" s="535">
        <v>7000</v>
      </c>
      <c r="J578" s="535">
        <v>7500</v>
      </c>
      <c r="K578" s="535">
        <v>7500</v>
      </c>
      <c r="L578" s="535">
        <v>7500</v>
      </c>
      <c r="M578" s="535">
        <v>9000</v>
      </c>
      <c r="N578" s="535">
        <v>9000</v>
      </c>
      <c r="O578" s="535">
        <v>9000</v>
      </c>
      <c r="P578" s="535">
        <v>10000</v>
      </c>
      <c r="Q578" s="535">
        <v>10000</v>
      </c>
      <c r="R578" s="535">
        <v>10000</v>
      </c>
      <c r="S578" s="535">
        <v>11000</v>
      </c>
      <c r="T578" s="535">
        <v>11000</v>
      </c>
      <c r="U578" s="535">
        <v>11000</v>
      </c>
      <c r="V578" s="574">
        <f t="shared" si="1245"/>
        <v>100</v>
      </c>
    </row>
    <row r="579" spans="1:22" ht="75" x14ac:dyDescent="0.25">
      <c r="A579" s="616">
        <v>166</v>
      </c>
      <c r="B579" s="434" t="s">
        <v>828</v>
      </c>
      <c r="C579" s="515">
        <f t="shared" ref="C579" si="1259">C580</f>
        <v>27000</v>
      </c>
      <c r="D579" s="515">
        <f t="shared" ref="D579" si="1260">D580</f>
        <v>30386.77</v>
      </c>
      <c r="E579" s="515">
        <f t="shared" ref="E579" si="1261">E580</f>
        <v>30386.77</v>
      </c>
      <c r="F579" s="516">
        <f t="shared" ref="F579" si="1262">F580</f>
        <v>22500</v>
      </c>
      <c r="G579" s="515">
        <f t="shared" ref="G579" si="1263">G580</f>
        <v>4500</v>
      </c>
      <c r="H579" s="515">
        <f t="shared" ref="H579" si="1264">H580</f>
        <v>9210</v>
      </c>
      <c r="I579" s="515">
        <f t="shared" ref="I579" si="1265">I580</f>
        <v>9210</v>
      </c>
      <c r="J579" s="515">
        <f t="shared" ref="J579" si="1266">J580</f>
        <v>5000</v>
      </c>
      <c r="K579" s="515">
        <f t="shared" ref="K579" si="1267">K580</f>
        <v>3403.85</v>
      </c>
      <c r="L579" s="515">
        <f t="shared" ref="L579" si="1268">L580</f>
        <v>3403.85</v>
      </c>
      <c r="M579" s="515">
        <f t="shared" ref="M579" si="1269">M580</f>
        <v>5000</v>
      </c>
      <c r="N579" s="515">
        <f t="shared" ref="N579" si="1270">N580</f>
        <v>5172.92</v>
      </c>
      <c r="O579" s="515">
        <f t="shared" ref="O579" si="1271">O580</f>
        <v>5172.92</v>
      </c>
      <c r="P579" s="515">
        <f t="shared" ref="P579" si="1272">P580</f>
        <v>6000</v>
      </c>
      <c r="Q579" s="515">
        <f t="shared" ref="Q579" si="1273">Q580</f>
        <v>6100</v>
      </c>
      <c r="R579" s="515">
        <f t="shared" ref="R579" si="1274">R580</f>
        <v>6100</v>
      </c>
      <c r="S579" s="515">
        <f t="shared" ref="S579" si="1275">S580</f>
        <v>6500</v>
      </c>
      <c r="T579" s="515">
        <f t="shared" ref="T579" si="1276">T580</f>
        <v>6500</v>
      </c>
      <c r="U579" s="515">
        <f t="shared" ref="U579" si="1277">U580</f>
        <v>6500</v>
      </c>
      <c r="V579" s="516">
        <f t="shared" ref="V579" si="1278">V580</f>
        <v>0</v>
      </c>
    </row>
    <row r="580" spans="1:22" ht="30" x14ac:dyDescent="0.25">
      <c r="A580" s="616"/>
      <c r="B580" s="505" t="s">
        <v>19</v>
      </c>
      <c r="C580" s="528">
        <f t="shared" ref="C580" si="1279">G580+J580+M580+P580+S580</f>
        <v>27000</v>
      </c>
      <c r="D580" s="528">
        <f t="shared" ref="D580" si="1280">H580+K580+N580+Q580+T580</f>
        <v>30386.77</v>
      </c>
      <c r="E580" s="528">
        <f t="shared" ref="E580" si="1281">I580+L580+O580+R580+U580</f>
        <v>30386.77</v>
      </c>
      <c r="F580" s="562">
        <f t="shared" ref="F580" si="1282">J580+M580+P580+S580+V580</f>
        <v>22500</v>
      </c>
      <c r="G580" s="528">
        <f>G582+G583+G584</f>
        <v>4500</v>
      </c>
      <c r="H580" s="528">
        <f t="shared" ref="H580:U580" si="1283">H582+H583+H584</f>
        <v>9210</v>
      </c>
      <c r="I580" s="528">
        <f t="shared" si="1283"/>
        <v>9210</v>
      </c>
      <c r="J580" s="528">
        <f t="shared" si="1283"/>
        <v>5000</v>
      </c>
      <c r="K580" s="528">
        <f t="shared" si="1283"/>
        <v>3403.85</v>
      </c>
      <c r="L580" s="528">
        <f t="shared" si="1283"/>
        <v>3403.85</v>
      </c>
      <c r="M580" s="528">
        <f t="shared" si="1283"/>
        <v>5000</v>
      </c>
      <c r="N580" s="528">
        <f t="shared" si="1283"/>
        <v>5172.92</v>
      </c>
      <c r="O580" s="528">
        <f t="shared" si="1283"/>
        <v>5172.92</v>
      </c>
      <c r="P580" s="528">
        <f t="shared" si="1283"/>
        <v>6000</v>
      </c>
      <c r="Q580" s="528">
        <f t="shared" si="1283"/>
        <v>6100</v>
      </c>
      <c r="R580" s="528">
        <f t="shared" si="1283"/>
        <v>6100</v>
      </c>
      <c r="S580" s="528">
        <f t="shared" si="1283"/>
        <v>6500</v>
      </c>
      <c r="T580" s="528">
        <f t="shared" si="1283"/>
        <v>6500</v>
      </c>
      <c r="U580" s="528">
        <f t="shared" si="1283"/>
        <v>6500</v>
      </c>
      <c r="V580" s="562">
        <f t="shared" ref="V580" si="1284">Z580+AC580+AF580+AI580+AL580</f>
        <v>0</v>
      </c>
    </row>
    <row r="581" spans="1:22" x14ac:dyDescent="0.25">
      <c r="A581" s="616"/>
      <c r="B581" s="434" t="s">
        <v>163</v>
      </c>
      <c r="C581" s="528"/>
      <c r="D581" s="528"/>
      <c r="E581" s="528"/>
      <c r="F581" s="562"/>
      <c r="G581" s="528"/>
      <c r="H581" s="528"/>
      <c r="I581" s="528"/>
      <c r="J581" s="528"/>
      <c r="K581" s="528"/>
      <c r="L581" s="528"/>
      <c r="M581" s="528"/>
      <c r="N581" s="528"/>
      <c r="O581" s="528"/>
      <c r="P581" s="528"/>
      <c r="Q581" s="528"/>
      <c r="R581" s="528"/>
      <c r="S581" s="528"/>
      <c r="T581" s="528"/>
      <c r="U581" s="528"/>
      <c r="V581" s="562"/>
    </row>
    <row r="582" spans="1:22" ht="30" x14ac:dyDescent="0.25">
      <c r="A582" s="616"/>
      <c r="B582" s="505" t="s">
        <v>164</v>
      </c>
      <c r="C582" s="528">
        <f t="shared" ref="C582:C588" si="1285">G582+J582+M582+P582+S582</f>
        <v>2500</v>
      </c>
      <c r="D582" s="528">
        <f t="shared" ref="D582:D588" si="1286">H582+K582+N582+Q582+T582</f>
        <v>2500</v>
      </c>
      <c r="E582" s="528">
        <f t="shared" ref="E582:E588" si="1287">I582+L582+O582+R582+U582</f>
        <v>2500</v>
      </c>
      <c r="F582" s="562">
        <f t="shared" ref="F582:F584" si="1288">J582+M582+P582+S582+V582</f>
        <v>2000</v>
      </c>
      <c r="G582" s="535">
        <v>500</v>
      </c>
      <c r="H582" s="535">
        <v>500</v>
      </c>
      <c r="I582" s="535">
        <v>500</v>
      </c>
      <c r="J582" s="535">
        <v>500</v>
      </c>
      <c r="K582" s="535">
        <v>500</v>
      </c>
      <c r="L582" s="535">
        <v>500</v>
      </c>
      <c r="M582" s="535">
        <v>500</v>
      </c>
      <c r="N582" s="535">
        <v>500</v>
      </c>
      <c r="O582" s="535">
        <v>500</v>
      </c>
      <c r="P582" s="535">
        <v>500</v>
      </c>
      <c r="Q582" s="535">
        <v>500</v>
      </c>
      <c r="R582" s="535">
        <v>500</v>
      </c>
      <c r="S582" s="535">
        <v>500</v>
      </c>
      <c r="T582" s="535">
        <v>500</v>
      </c>
      <c r="U582" s="535">
        <v>500</v>
      </c>
      <c r="V582" s="574">
        <f t="shared" ref="V582:V584" si="1289">Z582+AC582+AF582+AI582+AL582</f>
        <v>0</v>
      </c>
    </row>
    <row r="583" spans="1:22" ht="30" x14ac:dyDescent="0.25">
      <c r="A583" s="616"/>
      <c r="B583" s="505" t="s">
        <v>214</v>
      </c>
      <c r="C583" s="528">
        <f t="shared" si="1285"/>
        <v>12500</v>
      </c>
      <c r="D583" s="528">
        <f t="shared" si="1286"/>
        <v>15886.77</v>
      </c>
      <c r="E583" s="528">
        <f t="shared" si="1287"/>
        <v>15886.77</v>
      </c>
      <c r="F583" s="562">
        <f t="shared" si="1288"/>
        <v>10000</v>
      </c>
      <c r="G583" s="535">
        <v>2500</v>
      </c>
      <c r="H583" s="535">
        <v>7210</v>
      </c>
      <c r="I583" s="535">
        <v>7210</v>
      </c>
      <c r="J583" s="535">
        <v>2500</v>
      </c>
      <c r="K583" s="535">
        <v>903.85</v>
      </c>
      <c r="L583" s="535">
        <v>903.85</v>
      </c>
      <c r="M583" s="535">
        <v>2500</v>
      </c>
      <c r="N583" s="535">
        <v>2672.92</v>
      </c>
      <c r="O583" s="535">
        <v>2672.92</v>
      </c>
      <c r="P583" s="535">
        <v>2500</v>
      </c>
      <c r="Q583" s="535">
        <v>2600</v>
      </c>
      <c r="R583" s="535">
        <v>2600</v>
      </c>
      <c r="S583" s="535">
        <v>2500</v>
      </c>
      <c r="T583" s="535">
        <v>2500</v>
      </c>
      <c r="U583" s="535">
        <v>2500</v>
      </c>
      <c r="V583" s="574">
        <f t="shared" si="1289"/>
        <v>0</v>
      </c>
    </row>
    <row r="584" spans="1:22" ht="30" x14ac:dyDescent="0.25">
      <c r="A584" s="616"/>
      <c r="B584" s="505" t="s">
        <v>215</v>
      </c>
      <c r="C584" s="528">
        <f t="shared" si="1285"/>
        <v>12000</v>
      </c>
      <c r="D584" s="528">
        <f t="shared" si="1286"/>
        <v>12000</v>
      </c>
      <c r="E584" s="528">
        <f t="shared" si="1287"/>
        <v>12000</v>
      </c>
      <c r="F584" s="562">
        <f t="shared" si="1288"/>
        <v>10500</v>
      </c>
      <c r="G584" s="535">
        <v>1500</v>
      </c>
      <c r="H584" s="535">
        <v>1500</v>
      </c>
      <c r="I584" s="535">
        <v>1500</v>
      </c>
      <c r="J584" s="535">
        <v>2000</v>
      </c>
      <c r="K584" s="535">
        <v>2000</v>
      </c>
      <c r="L584" s="535">
        <v>2000</v>
      </c>
      <c r="M584" s="535">
        <v>2000</v>
      </c>
      <c r="N584" s="535">
        <v>2000</v>
      </c>
      <c r="O584" s="535">
        <v>2000</v>
      </c>
      <c r="P584" s="535">
        <v>3000</v>
      </c>
      <c r="Q584" s="535">
        <v>3000</v>
      </c>
      <c r="R584" s="535">
        <v>3000</v>
      </c>
      <c r="S584" s="535">
        <v>3500</v>
      </c>
      <c r="T584" s="535">
        <v>3500</v>
      </c>
      <c r="U584" s="535">
        <v>3500</v>
      </c>
      <c r="V584" s="574">
        <f t="shared" si="1289"/>
        <v>0</v>
      </c>
    </row>
    <row r="585" spans="1:22" ht="105" x14ac:dyDescent="0.25">
      <c r="A585" s="616">
        <v>167</v>
      </c>
      <c r="B585" s="434" t="s">
        <v>829</v>
      </c>
      <c r="C585" s="496">
        <f t="shared" si="1285"/>
        <v>7000</v>
      </c>
      <c r="D585" s="496">
        <f t="shared" si="1286"/>
        <v>7000</v>
      </c>
      <c r="E585" s="496">
        <f t="shared" si="1287"/>
        <v>6995</v>
      </c>
      <c r="F585" s="562">
        <f t="shared" ref="F585:F588" si="1290">E585/C585*100</f>
        <v>99.928571428571431</v>
      </c>
      <c r="G585" s="509">
        <f t="shared" ref="G585:V587" si="1291">G586</f>
        <v>0</v>
      </c>
      <c r="H585" s="509">
        <f t="shared" si="1291"/>
        <v>0</v>
      </c>
      <c r="I585" s="509">
        <f t="shared" si="1291"/>
        <v>0</v>
      </c>
      <c r="J585" s="509">
        <f t="shared" si="1291"/>
        <v>0</v>
      </c>
      <c r="K585" s="509">
        <f t="shared" si="1291"/>
        <v>0</v>
      </c>
      <c r="L585" s="509">
        <f t="shared" si="1291"/>
        <v>0</v>
      </c>
      <c r="M585" s="509">
        <f t="shared" si="1291"/>
        <v>0</v>
      </c>
      <c r="N585" s="509">
        <f t="shared" si="1291"/>
        <v>0</v>
      </c>
      <c r="O585" s="509">
        <f t="shared" si="1291"/>
        <v>0</v>
      </c>
      <c r="P585" s="509">
        <f t="shared" si="1291"/>
        <v>7000</v>
      </c>
      <c r="Q585" s="509">
        <f t="shared" si="1291"/>
        <v>7000</v>
      </c>
      <c r="R585" s="509">
        <f t="shared" si="1291"/>
        <v>6995</v>
      </c>
      <c r="S585" s="509">
        <f t="shared" si="1291"/>
        <v>0</v>
      </c>
      <c r="T585" s="509">
        <f t="shared" si="1291"/>
        <v>0</v>
      </c>
      <c r="U585" s="509">
        <f t="shared" si="1291"/>
        <v>0</v>
      </c>
      <c r="V585" s="589">
        <f t="shared" si="1291"/>
        <v>0</v>
      </c>
    </row>
    <row r="586" spans="1:22" x14ac:dyDescent="0.25">
      <c r="A586" s="616"/>
      <c r="B586" s="505" t="s">
        <v>13</v>
      </c>
      <c r="C586" s="528">
        <f t="shared" si="1285"/>
        <v>7000</v>
      </c>
      <c r="D586" s="528">
        <f t="shared" si="1286"/>
        <v>7000</v>
      </c>
      <c r="E586" s="528">
        <f t="shared" si="1287"/>
        <v>6995</v>
      </c>
      <c r="F586" s="562">
        <f t="shared" si="1290"/>
        <v>99.928571428571431</v>
      </c>
      <c r="G586" s="535">
        <v>0</v>
      </c>
      <c r="H586" s="535">
        <v>0</v>
      </c>
      <c r="I586" s="535">
        <v>0</v>
      </c>
      <c r="J586" s="535">
        <v>0</v>
      </c>
      <c r="K586" s="535">
        <v>0</v>
      </c>
      <c r="L586" s="535">
        <v>0</v>
      </c>
      <c r="M586" s="535">
        <v>0</v>
      </c>
      <c r="N586" s="535">
        <v>0</v>
      </c>
      <c r="O586" s="535">
        <v>0</v>
      </c>
      <c r="P586" s="535">
        <v>7000</v>
      </c>
      <c r="Q586" s="535">
        <v>7000</v>
      </c>
      <c r="R586" s="535">
        <v>6995</v>
      </c>
      <c r="S586" s="535">
        <v>0</v>
      </c>
      <c r="T586" s="535">
        <v>0</v>
      </c>
      <c r="U586" s="535">
        <v>0</v>
      </c>
      <c r="V586" s="564">
        <v>0</v>
      </c>
    </row>
    <row r="587" spans="1:22" ht="90" x14ac:dyDescent="0.25">
      <c r="A587" s="616">
        <v>168</v>
      </c>
      <c r="B587" s="434" t="s">
        <v>830</v>
      </c>
      <c r="C587" s="496">
        <f t="shared" si="1285"/>
        <v>3000</v>
      </c>
      <c r="D587" s="496">
        <f t="shared" si="1286"/>
        <v>1200</v>
      </c>
      <c r="E587" s="496">
        <f t="shared" si="1287"/>
        <v>1200</v>
      </c>
      <c r="F587" s="562">
        <f t="shared" si="1290"/>
        <v>40</v>
      </c>
      <c r="G587" s="509">
        <f t="shared" si="1291"/>
        <v>0</v>
      </c>
      <c r="H587" s="509">
        <f t="shared" si="1291"/>
        <v>0</v>
      </c>
      <c r="I587" s="509">
        <f t="shared" si="1291"/>
        <v>0</v>
      </c>
      <c r="J587" s="509">
        <f t="shared" si="1291"/>
        <v>3000</v>
      </c>
      <c r="K587" s="509">
        <f t="shared" si="1291"/>
        <v>1200</v>
      </c>
      <c r="L587" s="509">
        <f t="shared" si="1291"/>
        <v>1200</v>
      </c>
      <c r="M587" s="509">
        <f t="shared" si="1291"/>
        <v>0</v>
      </c>
      <c r="N587" s="509">
        <f t="shared" si="1291"/>
        <v>0</v>
      </c>
      <c r="O587" s="509">
        <f t="shared" si="1291"/>
        <v>0</v>
      </c>
      <c r="P587" s="509">
        <f t="shared" si="1291"/>
        <v>0</v>
      </c>
      <c r="Q587" s="509">
        <f t="shared" si="1291"/>
        <v>0</v>
      </c>
      <c r="R587" s="509">
        <f t="shared" si="1291"/>
        <v>0</v>
      </c>
      <c r="S587" s="509">
        <f t="shared" si="1291"/>
        <v>0</v>
      </c>
      <c r="T587" s="509">
        <f t="shared" si="1291"/>
        <v>0</v>
      </c>
      <c r="U587" s="509">
        <f t="shared" si="1291"/>
        <v>0</v>
      </c>
      <c r="V587" s="589">
        <f t="shared" si="1291"/>
        <v>0</v>
      </c>
    </row>
    <row r="588" spans="1:22" ht="30" x14ac:dyDescent="0.25">
      <c r="A588" s="616"/>
      <c r="B588" s="505" t="s">
        <v>19</v>
      </c>
      <c r="C588" s="528">
        <f t="shared" si="1285"/>
        <v>3000</v>
      </c>
      <c r="D588" s="528">
        <f t="shared" si="1286"/>
        <v>1200</v>
      </c>
      <c r="E588" s="528">
        <f t="shared" si="1287"/>
        <v>1200</v>
      </c>
      <c r="F588" s="562">
        <f t="shared" si="1290"/>
        <v>40</v>
      </c>
      <c r="G588" s="545">
        <v>0</v>
      </c>
      <c r="H588" s="545">
        <v>0</v>
      </c>
      <c r="I588" s="545">
        <v>0</v>
      </c>
      <c r="J588" s="545">
        <v>3000</v>
      </c>
      <c r="K588" s="545">
        <v>1200</v>
      </c>
      <c r="L588" s="545">
        <v>1200</v>
      </c>
      <c r="M588" s="545">
        <v>0</v>
      </c>
      <c r="N588" s="545">
        <v>0</v>
      </c>
      <c r="O588" s="545">
        <v>0</v>
      </c>
      <c r="P588" s="545">
        <v>0</v>
      </c>
      <c r="Q588" s="545">
        <v>0</v>
      </c>
      <c r="R588" s="545">
        <v>0</v>
      </c>
      <c r="S588" s="545">
        <v>0</v>
      </c>
      <c r="T588" s="545">
        <v>0</v>
      </c>
      <c r="U588" s="545">
        <v>0</v>
      </c>
      <c r="V588" s="574">
        <v>0</v>
      </c>
    </row>
    <row r="589" spans="1:22" x14ac:dyDescent="0.25">
      <c r="A589" s="616"/>
      <c r="B589" s="505"/>
      <c r="C589" s="528"/>
      <c r="D589" s="528"/>
      <c r="E589" s="528"/>
      <c r="F589" s="562"/>
      <c r="G589" s="545"/>
      <c r="H589" s="545"/>
      <c r="I589" s="545"/>
      <c r="J589" s="545"/>
      <c r="K589" s="545"/>
      <c r="L589" s="545"/>
      <c r="M589" s="545"/>
      <c r="N589" s="545"/>
      <c r="O589" s="545"/>
      <c r="P589" s="545"/>
      <c r="Q589" s="545"/>
      <c r="R589" s="545"/>
      <c r="S589" s="545"/>
      <c r="T589" s="545"/>
      <c r="U589" s="545"/>
      <c r="V589" s="574"/>
    </row>
    <row r="590" spans="1:22" ht="120" x14ac:dyDescent="0.25">
      <c r="A590" s="616">
        <v>169</v>
      </c>
      <c r="B590" s="434" t="s">
        <v>819</v>
      </c>
      <c r="C590" s="496">
        <f>C591</f>
        <v>5500</v>
      </c>
      <c r="D590" s="496">
        <f t="shared" ref="D590:U590" si="1292">D591</f>
        <v>5500</v>
      </c>
      <c r="E590" s="496">
        <f t="shared" si="1292"/>
        <v>11085.9</v>
      </c>
      <c r="F590" s="561">
        <f t="shared" si="1292"/>
        <v>201.56181818181818</v>
      </c>
      <c r="G590" s="496">
        <f t="shared" si="1292"/>
        <v>1000</v>
      </c>
      <c r="H590" s="496">
        <f t="shared" si="1292"/>
        <v>1000</v>
      </c>
      <c r="I590" s="496">
        <f t="shared" si="1292"/>
        <v>800</v>
      </c>
      <c r="J590" s="496">
        <f t="shared" si="1292"/>
        <v>1100</v>
      </c>
      <c r="K590" s="496">
        <f t="shared" si="1292"/>
        <v>1100</v>
      </c>
      <c r="L590" s="496">
        <f t="shared" si="1292"/>
        <v>1095.9000000000001</v>
      </c>
      <c r="M590" s="496">
        <f t="shared" si="1292"/>
        <v>1000</v>
      </c>
      <c r="N590" s="496">
        <f t="shared" si="1292"/>
        <v>1000</v>
      </c>
      <c r="O590" s="496">
        <f t="shared" si="1292"/>
        <v>4090</v>
      </c>
      <c r="P590" s="496">
        <f t="shared" si="1292"/>
        <v>1200</v>
      </c>
      <c r="Q590" s="496">
        <f t="shared" si="1292"/>
        <v>1200</v>
      </c>
      <c r="R590" s="496">
        <f t="shared" si="1292"/>
        <v>3900</v>
      </c>
      <c r="S590" s="496">
        <f t="shared" si="1292"/>
        <v>1200</v>
      </c>
      <c r="T590" s="496">
        <f t="shared" si="1292"/>
        <v>1200</v>
      </c>
      <c r="U590" s="496">
        <f t="shared" si="1292"/>
        <v>1200</v>
      </c>
      <c r="V590" s="516">
        <f>V591</f>
        <v>100</v>
      </c>
    </row>
    <row r="591" spans="1:22" ht="60" x14ac:dyDescent="0.25">
      <c r="A591" s="616"/>
      <c r="B591" s="505" t="s">
        <v>698</v>
      </c>
      <c r="C591" s="528">
        <f>C593+C594</f>
        <v>5500</v>
      </c>
      <c r="D591" s="528">
        <f t="shared" ref="D591:E591" si="1293">D593+D594</f>
        <v>5500</v>
      </c>
      <c r="E591" s="528">
        <f t="shared" si="1293"/>
        <v>11085.9</v>
      </c>
      <c r="F591" s="561">
        <f>E591/C591*100</f>
        <v>201.56181818181818</v>
      </c>
      <c r="G591" s="528">
        <f>G593+G594</f>
        <v>1000</v>
      </c>
      <c r="H591" s="528">
        <f t="shared" ref="H591:U591" si="1294">H593+H594</f>
        <v>1000</v>
      </c>
      <c r="I591" s="528">
        <f t="shared" si="1294"/>
        <v>800</v>
      </c>
      <c r="J591" s="528">
        <f t="shared" si="1294"/>
        <v>1100</v>
      </c>
      <c r="K591" s="528">
        <f t="shared" si="1294"/>
        <v>1100</v>
      </c>
      <c r="L591" s="528">
        <f t="shared" si="1294"/>
        <v>1095.9000000000001</v>
      </c>
      <c r="M591" s="528">
        <f t="shared" si="1294"/>
        <v>1000</v>
      </c>
      <c r="N591" s="528">
        <f t="shared" si="1294"/>
        <v>1000</v>
      </c>
      <c r="O591" s="528">
        <f t="shared" si="1294"/>
        <v>4090</v>
      </c>
      <c r="P591" s="528">
        <f t="shared" si="1294"/>
        <v>1200</v>
      </c>
      <c r="Q591" s="528">
        <f t="shared" si="1294"/>
        <v>1200</v>
      </c>
      <c r="R591" s="528">
        <f t="shared" si="1294"/>
        <v>3900</v>
      </c>
      <c r="S591" s="528">
        <f t="shared" si="1294"/>
        <v>1200</v>
      </c>
      <c r="T591" s="528">
        <f t="shared" si="1294"/>
        <v>1200</v>
      </c>
      <c r="U591" s="528">
        <f t="shared" si="1294"/>
        <v>1200</v>
      </c>
      <c r="V591" s="562">
        <f>V593+V594</f>
        <v>100</v>
      </c>
    </row>
    <row r="592" spans="1:22" x14ac:dyDescent="0.25">
      <c r="A592" s="616"/>
      <c r="B592" s="434" t="s">
        <v>163</v>
      </c>
      <c r="C592" s="434"/>
      <c r="D592" s="434"/>
      <c r="E592" s="434"/>
      <c r="F592" s="603"/>
      <c r="G592" s="552"/>
      <c r="H592" s="517"/>
      <c r="I592" s="517"/>
      <c r="J592" s="517"/>
      <c r="K592" s="517"/>
      <c r="L592" s="517"/>
      <c r="M592" s="517"/>
      <c r="N592" s="517"/>
      <c r="O592" s="517"/>
      <c r="P592" s="517"/>
      <c r="Q592" s="517"/>
      <c r="R592" s="517"/>
      <c r="S592" s="517"/>
      <c r="T592" s="517"/>
      <c r="U592" s="517"/>
      <c r="V592" s="516"/>
    </row>
    <row r="593" spans="1:22" ht="30" x14ac:dyDescent="0.25">
      <c r="A593" s="616"/>
      <c r="B593" s="434" t="s">
        <v>225</v>
      </c>
      <c r="C593" s="496">
        <f t="shared" ref="C593:E594" si="1295">G593+J593+M593+P593+S593</f>
        <v>5100</v>
      </c>
      <c r="D593" s="496">
        <f t="shared" si="1295"/>
        <v>5100</v>
      </c>
      <c r="E593" s="496">
        <f t="shared" si="1295"/>
        <v>11085.9</v>
      </c>
      <c r="F593" s="561">
        <f>E593/C593*100</f>
        <v>217.37058823529409</v>
      </c>
      <c r="G593" s="496">
        <v>800</v>
      </c>
      <c r="H593" s="496">
        <v>800</v>
      </c>
      <c r="I593" s="496">
        <v>800</v>
      </c>
      <c r="J593" s="496">
        <v>900</v>
      </c>
      <c r="K593" s="496">
        <v>900</v>
      </c>
      <c r="L593" s="496">
        <v>1095.9000000000001</v>
      </c>
      <c r="M593" s="496">
        <v>1000</v>
      </c>
      <c r="N593" s="496">
        <v>1000</v>
      </c>
      <c r="O593" s="496">
        <v>4090</v>
      </c>
      <c r="P593" s="496">
        <v>1200</v>
      </c>
      <c r="Q593" s="496">
        <v>1200</v>
      </c>
      <c r="R593" s="496">
        <v>3900</v>
      </c>
      <c r="S593" s="496">
        <v>1200</v>
      </c>
      <c r="T593" s="496">
        <v>1200</v>
      </c>
      <c r="U593" s="496">
        <v>1200</v>
      </c>
      <c r="V593" s="561">
        <f>U593/S593*100</f>
        <v>100</v>
      </c>
    </row>
    <row r="594" spans="1:22" x14ac:dyDescent="0.25">
      <c r="A594" s="616"/>
      <c r="B594" s="434" t="s">
        <v>226</v>
      </c>
      <c r="C594" s="496">
        <f t="shared" si="1295"/>
        <v>400</v>
      </c>
      <c r="D594" s="496">
        <f t="shared" si="1295"/>
        <v>400</v>
      </c>
      <c r="E594" s="496">
        <f t="shared" si="1295"/>
        <v>0</v>
      </c>
      <c r="F594" s="561">
        <f>E594/C594*100</f>
        <v>0</v>
      </c>
      <c r="G594" s="552">
        <v>200</v>
      </c>
      <c r="H594" s="552">
        <v>200</v>
      </c>
      <c r="I594" s="552">
        <v>0</v>
      </c>
      <c r="J594" s="552">
        <v>200</v>
      </c>
      <c r="K594" s="552">
        <v>200</v>
      </c>
      <c r="L594" s="552">
        <v>0</v>
      </c>
      <c r="M594" s="552">
        <v>0</v>
      </c>
      <c r="N594" s="552">
        <v>0</v>
      </c>
      <c r="O594" s="552">
        <v>0</v>
      </c>
      <c r="P594" s="552">
        <v>0</v>
      </c>
      <c r="Q594" s="552">
        <v>0</v>
      </c>
      <c r="R594" s="552">
        <v>0</v>
      </c>
      <c r="S594" s="552">
        <v>0</v>
      </c>
      <c r="T594" s="552">
        <v>0</v>
      </c>
      <c r="U594" s="552">
        <v>0</v>
      </c>
      <c r="V594" s="603">
        <f>'2016'!F401+'2017'!F398</f>
        <v>0</v>
      </c>
    </row>
    <row r="595" spans="1:22" ht="75" x14ac:dyDescent="0.25">
      <c r="A595" s="616">
        <v>170</v>
      </c>
      <c r="B595" s="434" t="s">
        <v>831</v>
      </c>
      <c r="C595" s="496">
        <f>C596</f>
        <v>3900</v>
      </c>
      <c r="D595" s="496">
        <f t="shared" ref="D595:E595" si="1296">D596</f>
        <v>3900</v>
      </c>
      <c r="E595" s="496">
        <f t="shared" si="1296"/>
        <v>1430</v>
      </c>
      <c r="F595" s="516">
        <f>F596</f>
        <v>36.666666666666664</v>
      </c>
      <c r="G595" s="515">
        <f>G596</f>
        <v>1200</v>
      </c>
      <c r="H595" s="515">
        <f t="shared" ref="H595:U595" si="1297">H596</f>
        <v>1200</v>
      </c>
      <c r="I595" s="515">
        <f t="shared" si="1297"/>
        <v>500</v>
      </c>
      <c r="J595" s="515">
        <f t="shared" si="1297"/>
        <v>1200</v>
      </c>
      <c r="K595" s="515">
        <f t="shared" si="1297"/>
        <v>1200</v>
      </c>
      <c r="L595" s="515">
        <f t="shared" si="1297"/>
        <v>430</v>
      </c>
      <c r="M595" s="515">
        <f t="shared" si="1297"/>
        <v>500</v>
      </c>
      <c r="N595" s="515">
        <f t="shared" si="1297"/>
        <v>500</v>
      </c>
      <c r="O595" s="515">
        <f t="shared" si="1297"/>
        <v>0</v>
      </c>
      <c r="P595" s="515">
        <f t="shared" si="1297"/>
        <v>500</v>
      </c>
      <c r="Q595" s="515">
        <f t="shared" si="1297"/>
        <v>500</v>
      </c>
      <c r="R595" s="515">
        <f t="shared" si="1297"/>
        <v>0</v>
      </c>
      <c r="S595" s="515">
        <f t="shared" si="1297"/>
        <v>500</v>
      </c>
      <c r="T595" s="515">
        <f t="shared" si="1297"/>
        <v>500</v>
      </c>
      <c r="U595" s="515">
        <f t="shared" si="1297"/>
        <v>500</v>
      </c>
      <c r="V595" s="516">
        <f>V596</f>
        <v>100</v>
      </c>
    </row>
    <row r="596" spans="1:22" ht="60" x14ac:dyDescent="0.25">
      <c r="A596" s="616"/>
      <c r="B596" s="505" t="s">
        <v>698</v>
      </c>
      <c r="C596" s="528">
        <f>C598+C599</f>
        <v>3900</v>
      </c>
      <c r="D596" s="528">
        <f t="shared" ref="D596:U596" si="1298">D598+D599</f>
        <v>3900</v>
      </c>
      <c r="E596" s="528">
        <f t="shared" si="1298"/>
        <v>1430</v>
      </c>
      <c r="F596" s="562">
        <f>E596/C596*100</f>
        <v>36.666666666666664</v>
      </c>
      <c r="G596" s="528">
        <f t="shared" si="1298"/>
        <v>1200</v>
      </c>
      <c r="H596" s="528">
        <f t="shared" si="1298"/>
        <v>1200</v>
      </c>
      <c r="I596" s="528">
        <f t="shared" si="1298"/>
        <v>500</v>
      </c>
      <c r="J596" s="528">
        <f t="shared" si="1298"/>
        <v>1200</v>
      </c>
      <c r="K596" s="528">
        <f t="shared" si="1298"/>
        <v>1200</v>
      </c>
      <c r="L596" s="528">
        <f t="shared" si="1298"/>
        <v>430</v>
      </c>
      <c r="M596" s="528">
        <f t="shared" si="1298"/>
        <v>500</v>
      </c>
      <c r="N596" s="528">
        <f t="shared" si="1298"/>
        <v>500</v>
      </c>
      <c r="O596" s="528">
        <f t="shared" si="1298"/>
        <v>0</v>
      </c>
      <c r="P596" s="528">
        <f t="shared" si="1298"/>
        <v>500</v>
      </c>
      <c r="Q596" s="528">
        <f t="shared" si="1298"/>
        <v>500</v>
      </c>
      <c r="R596" s="528">
        <f t="shared" si="1298"/>
        <v>0</v>
      </c>
      <c r="S596" s="528">
        <f t="shared" si="1298"/>
        <v>500</v>
      </c>
      <c r="T596" s="528">
        <f t="shared" si="1298"/>
        <v>500</v>
      </c>
      <c r="U596" s="528">
        <f t="shared" si="1298"/>
        <v>500</v>
      </c>
      <c r="V596" s="564">
        <f>V598+V599</f>
        <v>100</v>
      </c>
    </row>
    <row r="597" spans="1:22" x14ac:dyDescent="0.25">
      <c r="A597" s="616"/>
      <c r="B597" s="434" t="s">
        <v>163</v>
      </c>
      <c r="C597" s="434"/>
      <c r="D597" s="434"/>
      <c r="E597" s="434"/>
      <c r="F597" s="604"/>
      <c r="G597" s="552"/>
      <c r="H597" s="517"/>
      <c r="I597" s="517"/>
      <c r="J597" s="517"/>
      <c r="K597" s="517"/>
      <c r="L597" s="517"/>
      <c r="M597" s="517"/>
      <c r="N597" s="517"/>
      <c r="O597" s="517"/>
      <c r="P597" s="517"/>
      <c r="Q597" s="517"/>
      <c r="R597" s="517"/>
      <c r="S597" s="517"/>
      <c r="T597" s="517"/>
      <c r="U597" s="517"/>
      <c r="V597" s="516"/>
    </row>
    <row r="598" spans="1:22" ht="30" x14ac:dyDescent="0.25">
      <c r="A598" s="616"/>
      <c r="B598" s="434" t="s">
        <v>225</v>
      </c>
      <c r="C598" s="496">
        <f>G598+J598+M598+P598+S598</f>
        <v>2500</v>
      </c>
      <c r="D598" s="496">
        <f t="shared" ref="D598:E598" si="1299">H598+K598+N598+Q598+T598</f>
        <v>2500</v>
      </c>
      <c r="E598" s="496">
        <f t="shared" si="1299"/>
        <v>1430</v>
      </c>
      <c r="F598" s="561">
        <f>E598/C598*100</f>
        <v>57.199999999999996</v>
      </c>
      <c r="G598" s="496">
        <v>500</v>
      </c>
      <c r="H598" s="496">
        <v>500</v>
      </c>
      <c r="I598" s="496">
        <v>500</v>
      </c>
      <c r="J598" s="496">
        <v>500</v>
      </c>
      <c r="K598" s="496">
        <v>500</v>
      </c>
      <c r="L598" s="496">
        <v>430</v>
      </c>
      <c r="M598" s="496">
        <v>500</v>
      </c>
      <c r="N598" s="496">
        <v>500</v>
      </c>
      <c r="O598" s="496">
        <v>0</v>
      </c>
      <c r="P598" s="496">
        <v>500</v>
      </c>
      <c r="Q598" s="496">
        <v>500</v>
      </c>
      <c r="R598" s="496">
        <v>0</v>
      </c>
      <c r="S598" s="496">
        <v>500</v>
      </c>
      <c r="T598" s="496">
        <v>500</v>
      </c>
      <c r="U598" s="496">
        <v>500</v>
      </c>
      <c r="V598" s="561">
        <f>U598/S598*100</f>
        <v>100</v>
      </c>
    </row>
    <row r="599" spans="1:22" x14ac:dyDescent="0.25">
      <c r="A599" s="616"/>
      <c r="B599" s="434" t="s">
        <v>226</v>
      </c>
      <c r="C599" s="496">
        <f>G599+J599+M599+P599+S599</f>
        <v>1400</v>
      </c>
      <c r="D599" s="496">
        <f>H599+K599+N599+Q599+T599</f>
        <v>1400</v>
      </c>
      <c r="E599" s="496">
        <f>I599+L599+O599+R599+U599</f>
        <v>0</v>
      </c>
      <c r="F599" s="561">
        <f>E599/C599*100</f>
        <v>0</v>
      </c>
      <c r="G599" s="552">
        <v>700</v>
      </c>
      <c r="H599" s="552">
        <v>700</v>
      </c>
      <c r="I599" s="552">
        <v>0</v>
      </c>
      <c r="J599" s="552">
        <v>700</v>
      </c>
      <c r="K599" s="552">
        <v>700</v>
      </c>
      <c r="L599" s="552">
        <v>0</v>
      </c>
      <c r="M599" s="552">
        <v>0</v>
      </c>
      <c r="N599" s="552">
        <v>0</v>
      </c>
      <c r="O599" s="552">
        <v>0</v>
      </c>
      <c r="P599" s="552">
        <v>0</v>
      </c>
      <c r="Q599" s="552">
        <v>0</v>
      </c>
      <c r="R599" s="552">
        <v>0</v>
      </c>
      <c r="S599" s="552">
        <v>0</v>
      </c>
      <c r="T599" s="552">
        <v>0</v>
      </c>
      <c r="U599" s="552">
        <v>0</v>
      </c>
      <c r="V599" s="603">
        <f>'2016'!F406+'2017'!F403</f>
        <v>0</v>
      </c>
    </row>
    <row r="600" spans="1:22" ht="165" x14ac:dyDescent="0.25">
      <c r="A600" s="616">
        <v>171</v>
      </c>
      <c r="B600" s="434" t="s">
        <v>821</v>
      </c>
      <c r="C600" s="496">
        <f>C601</f>
        <v>1400</v>
      </c>
      <c r="D600" s="496">
        <f t="shared" ref="D600:G600" si="1300">D601</f>
        <v>1400</v>
      </c>
      <c r="E600" s="496">
        <f t="shared" si="1300"/>
        <v>605.9</v>
      </c>
      <c r="F600" s="516">
        <f>F601</f>
        <v>60.589999999999996</v>
      </c>
      <c r="G600" s="496">
        <f t="shared" si="1300"/>
        <v>400</v>
      </c>
      <c r="H600" s="496">
        <f t="shared" ref="H600" si="1301">H601</f>
        <v>400</v>
      </c>
      <c r="I600" s="496">
        <f t="shared" ref="I600" si="1302">I601</f>
        <v>200</v>
      </c>
      <c r="J600" s="496">
        <f t="shared" ref="J600" si="1303">J601</f>
        <v>400</v>
      </c>
      <c r="K600" s="496">
        <f t="shared" ref="K600" si="1304">K601</f>
        <v>400</v>
      </c>
      <c r="L600" s="496">
        <f t="shared" ref="L600" si="1305">L601</f>
        <v>205.9</v>
      </c>
      <c r="M600" s="496">
        <f t="shared" ref="M600" si="1306">M601</f>
        <v>200</v>
      </c>
      <c r="N600" s="496">
        <f t="shared" ref="N600" si="1307">N601</f>
        <v>200</v>
      </c>
      <c r="O600" s="496">
        <f t="shared" ref="O600" si="1308">O601</f>
        <v>0</v>
      </c>
      <c r="P600" s="496">
        <f t="shared" ref="P600" si="1309">P601</f>
        <v>200</v>
      </c>
      <c r="Q600" s="496">
        <f t="shared" ref="Q600" si="1310">Q601</f>
        <v>200</v>
      </c>
      <c r="R600" s="496">
        <f t="shared" ref="R600" si="1311">R601</f>
        <v>0</v>
      </c>
      <c r="S600" s="496">
        <f t="shared" ref="S600" si="1312">S601</f>
        <v>200</v>
      </c>
      <c r="T600" s="496">
        <f t="shared" ref="T600" si="1313">T601</f>
        <v>200</v>
      </c>
      <c r="U600" s="496">
        <f t="shared" ref="U600" si="1314">U601</f>
        <v>200</v>
      </c>
      <c r="V600" s="516">
        <f>V601</f>
        <v>100</v>
      </c>
    </row>
    <row r="601" spans="1:22" ht="60" x14ac:dyDescent="0.25">
      <c r="A601" s="616"/>
      <c r="B601" s="505" t="s">
        <v>698</v>
      </c>
      <c r="C601" s="528">
        <f>C603+C604</f>
        <v>1400</v>
      </c>
      <c r="D601" s="528">
        <f t="shared" ref="D601:E601" si="1315">D603+D604</f>
        <v>1400</v>
      </c>
      <c r="E601" s="528">
        <f t="shared" si="1315"/>
        <v>605.9</v>
      </c>
      <c r="F601" s="564">
        <f>F603+F604</f>
        <v>60.589999999999996</v>
      </c>
      <c r="G601" s="535">
        <f>G603+G604</f>
        <v>400</v>
      </c>
      <c r="H601" s="535">
        <f t="shared" ref="H601:U601" si="1316">H603+H604</f>
        <v>400</v>
      </c>
      <c r="I601" s="535">
        <f t="shared" si="1316"/>
        <v>200</v>
      </c>
      <c r="J601" s="535">
        <f t="shared" si="1316"/>
        <v>400</v>
      </c>
      <c r="K601" s="535">
        <f t="shared" si="1316"/>
        <v>400</v>
      </c>
      <c r="L601" s="535">
        <f t="shared" si="1316"/>
        <v>205.9</v>
      </c>
      <c r="M601" s="535">
        <f t="shared" si="1316"/>
        <v>200</v>
      </c>
      <c r="N601" s="535">
        <f t="shared" si="1316"/>
        <v>200</v>
      </c>
      <c r="O601" s="535">
        <f t="shared" si="1316"/>
        <v>0</v>
      </c>
      <c r="P601" s="535">
        <f t="shared" si="1316"/>
        <v>200</v>
      </c>
      <c r="Q601" s="535">
        <f t="shared" si="1316"/>
        <v>200</v>
      </c>
      <c r="R601" s="535">
        <f t="shared" si="1316"/>
        <v>0</v>
      </c>
      <c r="S601" s="535">
        <f t="shared" si="1316"/>
        <v>200</v>
      </c>
      <c r="T601" s="535">
        <f t="shared" si="1316"/>
        <v>200</v>
      </c>
      <c r="U601" s="535">
        <f t="shared" si="1316"/>
        <v>200</v>
      </c>
      <c r="V601" s="564">
        <f>V603+V604</f>
        <v>100</v>
      </c>
    </row>
    <row r="602" spans="1:22" x14ac:dyDescent="0.25">
      <c r="A602" s="616"/>
      <c r="B602" s="434" t="s">
        <v>163</v>
      </c>
      <c r="C602" s="434"/>
      <c r="D602" s="434"/>
      <c r="E602" s="434"/>
      <c r="F602" s="603"/>
      <c r="G602" s="552"/>
      <c r="H602" s="517"/>
      <c r="I602" s="517"/>
      <c r="J602" s="517"/>
      <c r="K602" s="517"/>
      <c r="L602" s="517"/>
      <c r="M602" s="517"/>
      <c r="N602" s="517"/>
      <c r="O602" s="517"/>
      <c r="P602" s="517"/>
      <c r="Q602" s="517"/>
      <c r="R602" s="517"/>
      <c r="S602" s="517"/>
      <c r="T602" s="517"/>
      <c r="U602" s="517"/>
      <c r="V602" s="516"/>
    </row>
    <row r="603" spans="1:22" ht="30" x14ac:dyDescent="0.25">
      <c r="A603" s="616"/>
      <c r="B603" s="434" t="s">
        <v>225</v>
      </c>
      <c r="C603" s="496">
        <f t="shared" ref="C603:E604" si="1317">G603+J603+M603+P603+S603</f>
        <v>1000</v>
      </c>
      <c r="D603" s="496">
        <f t="shared" si="1317"/>
        <v>1000</v>
      </c>
      <c r="E603" s="496">
        <f t="shared" si="1317"/>
        <v>605.9</v>
      </c>
      <c r="F603" s="561">
        <f>E603/C603*100</f>
        <v>60.589999999999996</v>
      </c>
      <c r="G603" s="552">
        <v>200</v>
      </c>
      <c r="H603" s="552">
        <v>200</v>
      </c>
      <c r="I603" s="552">
        <v>200</v>
      </c>
      <c r="J603" s="552">
        <v>200</v>
      </c>
      <c r="K603" s="552">
        <v>200</v>
      </c>
      <c r="L603" s="552">
        <v>205.9</v>
      </c>
      <c r="M603" s="552">
        <v>200</v>
      </c>
      <c r="N603" s="552">
        <v>200</v>
      </c>
      <c r="O603" s="552">
        <v>0</v>
      </c>
      <c r="P603" s="552">
        <v>200</v>
      </c>
      <c r="Q603" s="552">
        <v>200</v>
      </c>
      <c r="R603" s="552">
        <v>0</v>
      </c>
      <c r="S603" s="552">
        <v>200</v>
      </c>
      <c r="T603" s="552">
        <v>200</v>
      </c>
      <c r="U603" s="552">
        <v>200</v>
      </c>
      <c r="V603" s="561">
        <f>U603/S603*100</f>
        <v>100</v>
      </c>
    </row>
    <row r="604" spans="1:22" x14ac:dyDescent="0.25">
      <c r="A604" s="616"/>
      <c r="B604" s="434" t="s">
        <v>226</v>
      </c>
      <c r="C604" s="496">
        <f t="shared" si="1317"/>
        <v>400</v>
      </c>
      <c r="D604" s="496">
        <f t="shared" si="1317"/>
        <v>400</v>
      </c>
      <c r="E604" s="496">
        <f t="shared" si="1317"/>
        <v>0</v>
      </c>
      <c r="F604" s="561">
        <f>E604/C604*100</f>
        <v>0</v>
      </c>
      <c r="G604" s="552">
        <v>200</v>
      </c>
      <c r="H604" s="552">
        <v>200</v>
      </c>
      <c r="I604" s="552">
        <v>0</v>
      </c>
      <c r="J604" s="552">
        <v>200</v>
      </c>
      <c r="K604" s="552">
        <v>200</v>
      </c>
      <c r="L604" s="552">
        <v>0</v>
      </c>
      <c r="M604" s="552">
        <v>0</v>
      </c>
      <c r="N604" s="552">
        <v>0</v>
      </c>
      <c r="O604" s="552">
        <v>0</v>
      </c>
      <c r="P604" s="552">
        <v>0</v>
      </c>
      <c r="Q604" s="552">
        <v>0</v>
      </c>
      <c r="R604" s="552">
        <v>0</v>
      </c>
      <c r="S604" s="552">
        <v>0</v>
      </c>
      <c r="T604" s="552">
        <v>0</v>
      </c>
      <c r="U604" s="552">
        <v>0</v>
      </c>
      <c r="V604" s="603">
        <f>'2016'!F411+'2017'!F408</f>
        <v>0</v>
      </c>
    </row>
    <row r="605" spans="1:22" ht="150" x14ac:dyDescent="0.25">
      <c r="A605" s="616">
        <v>172</v>
      </c>
      <c r="B605" s="434" t="s">
        <v>832</v>
      </c>
      <c r="C605" s="496">
        <f t="shared" ref="C605:U605" si="1318">C606</f>
        <v>22500</v>
      </c>
      <c r="D605" s="496">
        <f t="shared" si="1318"/>
        <v>22500</v>
      </c>
      <c r="E605" s="496">
        <f t="shared" si="1318"/>
        <v>1600</v>
      </c>
      <c r="F605" s="561">
        <f t="shared" si="1318"/>
        <v>7.1111111111111107</v>
      </c>
      <c r="G605" s="496">
        <f t="shared" si="1318"/>
        <v>0</v>
      </c>
      <c r="H605" s="496">
        <f t="shared" si="1318"/>
        <v>0</v>
      </c>
      <c r="I605" s="496">
        <f t="shared" si="1318"/>
        <v>0</v>
      </c>
      <c r="J605" s="496">
        <f t="shared" si="1318"/>
        <v>22500</v>
      </c>
      <c r="K605" s="496">
        <f t="shared" si="1318"/>
        <v>22500</v>
      </c>
      <c r="L605" s="496">
        <f t="shared" si="1318"/>
        <v>1600</v>
      </c>
      <c r="M605" s="496">
        <f t="shared" si="1318"/>
        <v>0</v>
      </c>
      <c r="N605" s="496">
        <f t="shared" si="1318"/>
        <v>0</v>
      </c>
      <c r="O605" s="496">
        <f t="shared" si="1318"/>
        <v>0</v>
      </c>
      <c r="P605" s="496">
        <f t="shared" si="1318"/>
        <v>0</v>
      </c>
      <c r="Q605" s="496">
        <f t="shared" si="1318"/>
        <v>0</v>
      </c>
      <c r="R605" s="496">
        <f t="shared" si="1318"/>
        <v>0</v>
      </c>
      <c r="S605" s="496">
        <f t="shared" si="1318"/>
        <v>0</v>
      </c>
      <c r="T605" s="496">
        <f t="shared" si="1318"/>
        <v>0</v>
      </c>
      <c r="U605" s="496">
        <f t="shared" si="1318"/>
        <v>0</v>
      </c>
      <c r="V605" s="516">
        <f>V606</f>
        <v>0</v>
      </c>
    </row>
    <row r="606" spans="1:22" ht="60" x14ac:dyDescent="0.25">
      <c r="A606" s="616"/>
      <c r="B606" s="505" t="s">
        <v>698</v>
      </c>
      <c r="C606" s="528">
        <f>G606+J606+M606+P606+S606</f>
        <v>22500</v>
      </c>
      <c r="D606" s="528">
        <f t="shared" ref="D606:E606" si="1319">H606+K606+N606+Q606+T606</f>
        <v>22500</v>
      </c>
      <c r="E606" s="528">
        <f t="shared" si="1319"/>
        <v>1600</v>
      </c>
      <c r="F606" s="562">
        <f>E606/C606*100</f>
        <v>7.1111111111111107</v>
      </c>
      <c r="G606" s="535">
        <v>0</v>
      </c>
      <c r="H606" s="535">
        <v>0</v>
      </c>
      <c r="I606" s="535">
        <v>0</v>
      </c>
      <c r="J606" s="535">
        <v>22500</v>
      </c>
      <c r="K606" s="535">
        <v>22500</v>
      </c>
      <c r="L606" s="535">
        <v>1600</v>
      </c>
      <c r="M606" s="535">
        <v>0</v>
      </c>
      <c r="N606" s="535">
        <v>0</v>
      </c>
      <c r="O606" s="535">
        <v>0</v>
      </c>
      <c r="P606" s="535">
        <v>0</v>
      </c>
      <c r="Q606" s="535">
        <v>0</v>
      </c>
      <c r="R606" s="535">
        <v>0</v>
      </c>
      <c r="S606" s="535">
        <v>0</v>
      </c>
      <c r="T606" s="535">
        <v>0</v>
      </c>
      <c r="U606" s="535">
        <v>0</v>
      </c>
      <c r="V606" s="561"/>
    </row>
    <row r="607" spans="1:22" ht="135" x14ac:dyDescent="0.25">
      <c r="A607" s="616">
        <v>173</v>
      </c>
      <c r="B607" s="434" t="s">
        <v>823</v>
      </c>
      <c r="C607" s="496">
        <f>C608</f>
        <v>3500</v>
      </c>
      <c r="D607" s="496">
        <f t="shared" ref="D607:E607" si="1320">D608</f>
        <v>3500</v>
      </c>
      <c r="E607" s="496">
        <f t="shared" si="1320"/>
        <v>1025</v>
      </c>
      <c r="F607" s="562">
        <f>E607/C607*100</f>
        <v>29.285714285714288</v>
      </c>
      <c r="G607" s="496">
        <f>G608</f>
        <v>700</v>
      </c>
      <c r="H607" s="496">
        <f t="shared" ref="H607:U607" si="1321">H608</f>
        <v>700</v>
      </c>
      <c r="I607" s="496">
        <f t="shared" si="1321"/>
        <v>325</v>
      </c>
      <c r="J607" s="496">
        <f t="shared" si="1321"/>
        <v>800</v>
      </c>
      <c r="K607" s="496">
        <f t="shared" si="1321"/>
        <v>800</v>
      </c>
      <c r="L607" s="496">
        <f t="shared" si="1321"/>
        <v>0</v>
      </c>
      <c r="M607" s="496">
        <f t="shared" si="1321"/>
        <v>600</v>
      </c>
      <c r="N607" s="496">
        <f t="shared" si="1321"/>
        <v>600</v>
      </c>
      <c r="O607" s="496">
        <f t="shared" si="1321"/>
        <v>0</v>
      </c>
      <c r="P607" s="496">
        <f t="shared" si="1321"/>
        <v>700</v>
      </c>
      <c r="Q607" s="496">
        <f t="shared" si="1321"/>
        <v>700</v>
      </c>
      <c r="R607" s="496">
        <f t="shared" si="1321"/>
        <v>0</v>
      </c>
      <c r="S607" s="496">
        <f t="shared" si="1321"/>
        <v>700</v>
      </c>
      <c r="T607" s="496">
        <f t="shared" si="1321"/>
        <v>700</v>
      </c>
      <c r="U607" s="496">
        <f t="shared" si="1321"/>
        <v>700</v>
      </c>
      <c r="V607" s="561">
        <f t="shared" ref="V607" si="1322">V608</f>
        <v>100</v>
      </c>
    </row>
    <row r="608" spans="1:22" ht="51" customHeight="1" x14ac:dyDescent="0.25">
      <c r="A608" s="616"/>
      <c r="B608" s="505" t="s">
        <v>698</v>
      </c>
      <c r="C608" s="528">
        <f>C610+C611</f>
        <v>3500</v>
      </c>
      <c r="D608" s="528">
        <f t="shared" ref="D608:U608" si="1323">D610+D611</f>
        <v>3500</v>
      </c>
      <c r="E608" s="528">
        <f t="shared" si="1323"/>
        <v>1025</v>
      </c>
      <c r="F608" s="564">
        <f>F610+F611</f>
        <v>33.064516129032256</v>
      </c>
      <c r="G608" s="528">
        <f t="shared" si="1323"/>
        <v>700</v>
      </c>
      <c r="H608" s="528">
        <f t="shared" si="1323"/>
        <v>700</v>
      </c>
      <c r="I608" s="528">
        <f t="shared" si="1323"/>
        <v>325</v>
      </c>
      <c r="J608" s="528">
        <f t="shared" si="1323"/>
        <v>800</v>
      </c>
      <c r="K608" s="528">
        <f t="shared" si="1323"/>
        <v>800</v>
      </c>
      <c r="L608" s="528">
        <f t="shared" si="1323"/>
        <v>0</v>
      </c>
      <c r="M608" s="528">
        <f t="shared" si="1323"/>
        <v>600</v>
      </c>
      <c r="N608" s="528">
        <f t="shared" si="1323"/>
        <v>600</v>
      </c>
      <c r="O608" s="528">
        <f t="shared" si="1323"/>
        <v>0</v>
      </c>
      <c r="P608" s="528">
        <f t="shared" si="1323"/>
        <v>700</v>
      </c>
      <c r="Q608" s="528">
        <f t="shared" si="1323"/>
        <v>700</v>
      </c>
      <c r="R608" s="528">
        <f t="shared" si="1323"/>
        <v>0</v>
      </c>
      <c r="S608" s="528">
        <f t="shared" si="1323"/>
        <v>700</v>
      </c>
      <c r="T608" s="528">
        <f t="shared" si="1323"/>
        <v>700</v>
      </c>
      <c r="U608" s="528">
        <f t="shared" si="1323"/>
        <v>700</v>
      </c>
      <c r="V608" s="564">
        <f>V610+V611</f>
        <v>100</v>
      </c>
    </row>
    <row r="609" spans="1:22" x14ac:dyDescent="0.25">
      <c r="A609" s="616"/>
      <c r="B609" s="434" t="s">
        <v>163</v>
      </c>
      <c r="C609" s="434"/>
      <c r="D609" s="434"/>
      <c r="E609" s="434"/>
      <c r="F609" s="603"/>
      <c r="G609" s="552"/>
      <c r="H609" s="517"/>
      <c r="I609" s="517"/>
      <c r="J609" s="517"/>
      <c r="K609" s="517"/>
      <c r="L609" s="517"/>
      <c r="M609" s="517"/>
      <c r="N609" s="517"/>
      <c r="O609" s="517"/>
      <c r="P609" s="517"/>
      <c r="Q609" s="517"/>
      <c r="R609" s="517"/>
      <c r="S609" s="517"/>
      <c r="T609" s="517"/>
      <c r="U609" s="517"/>
      <c r="V609" s="516"/>
    </row>
    <row r="610" spans="1:22" ht="30" x14ac:dyDescent="0.25">
      <c r="A610" s="616"/>
      <c r="B610" s="434" t="s">
        <v>225</v>
      </c>
      <c r="C610" s="528">
        <f>G610+J610+M610+P610+S610</f>
        <v>3100</v>
      </c>
      <c r="D610" s="528">
        <f t="shared" ref="D610" si="1324">H610+K610+N610+Q610+T610</f>
        <v>3100</v>
      </c>
      <c r="E610" s="528">
        <f t="shared" ref="E610" si="1325">I610+L610+O610+R610+U610</f>
        <v>1025</v>
      </c>
      <c r="F610" s="562">
        <f>E610/C610*100</f>
        <v>33.064516129032256</v>
      </c>
      <c r="G610" s="552">
        <v>500</v>
      </c>
      <c r="H610" s="552">
        <v>500</v>
      </c>
      <c r="I610" s="552">
        <v>325</v>
      </c>
      <c r="J610" s="552">
        <v>600</v>
      </c>
      <c r="K610" s="552">
        <v>600</v>
      </c>
      <c r="L610" s="552">
        <v>0</v>
      </c>
      <c r="M610" s="552">
        <v>600</v>
      </c>
      <c r="N610" s="552">
        <v>600</v>
      </c>
      <c r="O610" s="552">
        <v>0</v>
      </c>
      <c r="P610" s="552">
        <v>700</v>
      </c>
      <c r="Q610" s="552">
        <v>700</v>
      </c>
      <c r="R610" s="552">
        <v>0</v>
      </c>
      <c r="S610" s="552">
        <v>700</v>
      </c>
      <c r="T610" s="552">
        <v>700</v>
      </c>
      <c r="U610" s="552">
        <v>700</v>
      </c>
      <c r="V610" s="603">
        <f>U610/S610*100</f>
        <v>100</v>
      </c>
    </row>
    <row r="611" spans="1:22" x14ac:dyDescent="0.25">
      <c r="A611" s="616"/>
      <c r="B611" s="434" t="s">
        <v>226</v>
      </c>
      <c r="C611" s="528">
        <f>G611+J611+M611+P611+S611</f>
        <v>400</v>
      </c>
      <c r="D611" s="528">
        <f t="shared" ref="D611:E611" si="1326">H611+K611+N611+Q611+T611</f>
        <v>400</v>
      </c>
      <c r="E611" s="528">
        <f t="shared" si="1326"/>
        <v>0</v>
      </c>
      <c r="F611" s="562">
        <f>E611/C611*100</f>
        <v>0</v>
      </c>
      <c r="G611" s="552">
        <v>200</v>
      </c>
      <c r="H611" s="552">
        <v>200</v>
      </c>
      <c r="I611" s="552">
        <v>0</v>
      </c>
      <c r="J611" s="552">
        <v>200</v>
      </c>
      <c r="K611" s="552">
        <v>200</v>
      </c>
      <c r="L611" s="552">
        <v>0</v>
      </c>
      <c r="M611" s="552">
        <v>0</v>
      </c>
      <c r="N611" s="552">
        <v>0</v>
      </c>
      <c r="O611" s="552">
        <v>0</v>
      </c>
      <c r="P611" s="552">
        <v>0</v>
      </c>
      <c r="Q611" s="552">
        <v>0</v>
      </c>
      <c r="R611" s="552">
        <v>0</v>
      </c>
      <c r="S611" s="552">
        <v>0</v>
      </c>
      <c r="T611" s="552">
        <v>0</v>
      </c>
      <c r="U611" s="552">
        <v>0</v>
      </c>
      <c r="V611" s="603">
        <f>'2016'!F416+'2017'!F415</f>
        <v>0</v>
      </c>
    </row>
    <row r="612" spans="1:22" ht="90" x14ac:dyDescent="0.25">
      <c r="A612" s="616">
        <v>174</v>
      </c>
      <c r="B612" s="434" t="s">
        <v>227</v>
      </c>
      <c r="C612" s="496">
        <f>C613</f>
        <v>2000</v>
      </c>
      <c r="D612" s="496">
        <f t="shared" ref="D612:E612" si="1327">D613</f>
        <v>2000</v>
      </c>
      <c r="E612" s="496">
        <f t="shared" si="1327"/>
        <v>4267.1399999999994</v>
      </c>
      <c r="F612" s="516">
        <f>F613</f>
        <v>213.35699999999997</v>
      </c>
      <c r="G612" s="515">
        <f>G613</f>
        <v>400</v>
      </c>
      <c r="H612" s="515">
        <f t="shared" ref="H612:U612" si="1328">H613</f>
        <v>400</v>
      </c>
      <c r="I612" s="515">
        <f t="shared" si="1328"/>
        <v>119.34</v>
      </c>
      <c r="J612" s="515">
        <f t="shared" si="1328"/>
        <v>400</v>
      </c>
      <c r="K612" s="515">
        <f t="shared" si="1328"/>
        <v>400</v>
      </c>
      <c r="L612" s="515">
        <f t="shared" si="1328"/>
        <v>39.799999999999997</v>
      </c>
      <c r="M612" s="515">
        <f t="shared" si="1328"/>
        <v>400</v>
      </c>
      <c r="N612" s="515">
        <f t="shared" si="1328"/>
        <v>400</v>
      </c>
      <c r="O612" s="515">
        <f t="shared" si="1328"/>
        <v>812</v>
      </c>
      <c r="P612" s="515">
        <f t="shared" si="1328"/>
        <v>400</v>
      </c>
      <c r="Q612" s="515">
        <f t="shared" si="1328"/>
        <v>400</v>
      </c>
      <c r="R612" s="515">
        <f t="shared" si="1328"/>
        <v>1258</v>
      </c>
      <c r="S612" s="515">
        <f t="shared" si="1328"/>
        <v>400</v>
      </c>
      <c r="T612" s="515">
        <f t="shared" si="1328"/>
        <v>400</v>
      </c>
      <c r="U612" s="515">
        <f t="shared" si="1328"/>
        <v>2038</v>
      </c>
      <c r="V612" s="516">
        <f>V613</f>
        <v>509.5</v>
      </c>
    </row>
    <row r="613" spans="1:22" ht="60" x14ac:dyDescent="0.25">
      <c r="A613" s="616"/>
      <c r="B613" s="505" t="s">
        <v>698</v>
      </c>
      <c r="C613" s="528">
        <f>G613+J613+M613+P613+S613</f>
        <v>2000</v>
      </c>
      <c r="D613" s="528">
        <f t="shared" ref="D613:E613" si="1329">H613+K613+N613+Q613+T613</f>
        <v>2000</v>
      </c>
      <c r="E613" s="528">
        <f t="shared" si="1329"/>
        <v>4267.1399999999994</v>
      </c>
      <c r="F613" s="562">
        <f>E613/C613*100</f>
        <v>213.35699999999997</v>
      </c>
      <c r="G613" s="535">
        <v>400</v>
      </c>
      <c r="H613" s="535">
        <v>400</v>
      </c>
      <c r="I613" s="535">
        <v>119.34</v>
      </c>
      <c r="J613" s="535">
        <v>400</v>
      </c>
      <c r="K613" s="535">
        <v>400</v>
      </c>
      <c r="L613" s="535">
        <v>39.799999999999997</v>
      </c>
      <c r="M613" s="535">
        <v>400</v>
      </c>
      <c r="N613" s="535">
        <v>400</v>
      </c>
      <c r="O613" s="535">
        <v>812</v>
      </c>
      <c r="P613" s="535">
        <v>400</v>
      </c>
      <c r="Q613" s="535">
        <v>400</v>
      </c>
      <c r="R613" s="535">
        <v>1258</v>
      </c>
      <c r="S613" s="535">
        <v>400</v>
      </c>
      <c r="T613" s="535">
        <v>400</v>
      </c>
      <c r="U613" s="535">
        <v>2038</v>
      </c>
      <c r="V613" s="564">
        <f>U613/S613*100</f>
        <v>509.5</v>
      </c>
    </row>
    <row r="614" spans="1:22" ht="110.25" customHeight="1" x14ac:dyDescent="0.25">
      <c r="A614" s="616">
        <v>175</v>
      </c>
      <c r="B614" s="434" t="s">
        <v>228</v>
      </c>
      <c r="C614" s="496">
        <f>C615</f>
        <v>2000</v>
      </c>
      <c r="D614" s="496">
        <f t="shared" ref="D614:E614" si="1330">D615</f>
        <v>2000</v>
      </c>
      <c r="E614" s="496">
        <f t="shared" si="1330"/>
        <v>1569</v>
      </c>
      <c r="F614" s="516">
        <f>F615</f>
        <v>78.45</v>
      </c>
      <c r="G614" s="515">
        <f>G615</f>
        <v>400</v>
      </c>
      <c r="H614" s="515">
        <f t="shared" ref="H614:U614" si="1331">H615</f>
        <v>400</v>
      </c>
      <c r="I614" s="515">
        <f t="shared" si="1331"/>
        <v>480</v>
      </c>
      <c r="J614" s="515">
        <f t="shared" si="1331"/>
        <v>400</v>
      </c>
      <c r="K614" s="515">
        <f t="shared" si="1331"/>
        <v>400</v>
      </c>
      <c r="L614" s="515">
        <f t="shared" si="1331"/>
        <v>70</v>
      </c>
      <c r="M614" s="515">
        <f t="shared" si="1331"/>
        <v>400</v>
      </c>
      <c r="N614" s="515">
        <f t="shared" si="1331"/>
        <v>400</v>
      </c>
      <c r="O614" s="515">
        <f t="shared" si="1331"/>
        <v>169</v>
      </c>
      <c r="P614" s="515">
        <f t="shared" si="1331"/>
        <v>400</v>
      </c>
      <c r="Q614" s="515">
        <f t="shared" si="1331"/>
        <v>400</v>
      </c>
      <c r="R614" s="515">
        <f t="shared" si="1331"/>
        <v>400</v>
      </c>
      <c r="S614" s="515">
        <f t="shared" si="1331"/>
        <v>400</v>
      </c>
      <c r="T614" s="515">
        <f t="shared" si="1331"/>
        <v>400</v>
      </c>
      <c r="U614" s="515">
        <f t="shared" si="1331"/>
        <v>450</v>
      </c>
      <c r="V614" s="516">
        <f>V615</f>
        <v>112.5</v>
      </c>
    </row>
    <row r="615" spans="1:22" ht="60" x14ac:dyDescent="0.25">
      <c r="A615" s="616"/>
      <c r="B615" s="505" t="s">
        <v>698</v>
      </c>
      <c r="C615" s="528">
        <f t="shared" ref="C615:E615" si="1332">G615+J615+M615+P615+S615</f>
        <v>2000</v>
      </c>
      <c r="D615" s="528">
        <f t="shared" si="1332"/>
        <v>2000</v>
      </c>
      <c r="E615" s="528">
        <f t="shared" si="1332"/>
        <v>1569</v>
      </c>
      <c r="F615" s="562">
        <f>E615/C615*100</f>
        <v>78.45</v>
      </c>
      <c r="G615" s="535">
        <v>400</v>
      </c>
      <c r="H615" s="535">
        <v>400</v>
      </c>
      <c r="I615" s="535">
        <v>480</v>
      </c>
      <c r="J615" s="535">
        <v>400</v>
      </c>
      <c r="K615" s="535">
        <v>400</v>
      </c>
      <c r="L615" s="535">
        <v>70</v>
      </c>
      <c r="M615" s="535">
        <v>400</v>
      </c>
      <c r="N615" s="535">
        <v>400</v>
      </c>
      <c r="O615" s="535">
        <v>169</v>
      </c>
      <c r="P615" s="535">
        <v>400</v>
      </c>
      <c r="Q615" s="535">
        <v>400</v>
      </c>
      <c r="R615" s="535">
        <v>400</v>
      </c>
      <c r="S615" s="535">
        <v>400</v>
      </c>
      <c r="T615" s="535">
        <v>400</v>
      </c>
      <c r="U615" s="535">
        <v>450</v>
      </c>
      <c r="V615" s="564">
        <f>U615/S615*100</f>
        <v>112.5</v>
      </c>
    </row>
    <row r="616" spans="1:22" ht="111" customHeight="1" x14ac:dyDescent="0.25">
      <c r="A616" s="616">
        <v>176</v>
      </c>
      <c r="B616" s="434" t="s">
        <v>229</v>
      </c>
      <c r="C616" s="496">
        <f>C617</f>
        <v>12900</v>
      </c>
      <c r="D616" s="496">
        <f t="shared" ref="D616:G616" si="1333">D617</f>
        <v>12900</v>
      </c>
      <c r="E616" s="496">
        <f t="shared" si="1333"/>
        <v>13400</v>
      </c>
      <c r="F616" s="516">
        <f>F617</f>
        <v>103.87596899224806</v>
      </c>
      <c r="G616" s="496">
        <f t="shared" si="1333"/>
        <v>1800</v>
      </c>
      <c r="H616" s="496">
        <f t="shared" ref="H616" si="1334">H617</f>
        <v>1800</v>
      </c>
      <c r="I616" s="496">
        <f t="shared" ref="I616" si="1335">I617</f>
        <v>1800</v>
      </c>
      <c r="J616" s="496">
        <f t="shared" ref="J616" si="1336">J617</f>
        <v>2100</v>
      </c>
      <c r="K616" s="496">
        <f t="shared" ref="K616" si="1337">K617</f>
        <v>2100</v>
      </c>
      <c r="L616" s="496">
        <f t="shared" ref="L616" si="1338">L617</f>
        <v>0</v>
      </c>
      <c r="M616" s="496">
        <f t="shared" ref="M616" si="1339">M617</f>
        <v>2500</v>
      </c>
      <c r="N616" s="496">
        <f t="shared" ref="N616" si="1340">N617</f>
        <v>2500</v>
      </c>
      <c r="O616" s="496">
        <f t="shared" ref="O616" si="1341">O617</f>
        <v>2800</v>
      </c>
      <c r="P616" s="496">
        <f t="shared" ref="P616" si="1342">P617</f>
        <v>3000</v>
      </c>
      <c r="Q616" s="496">
        <f t="shared" ref="Q616" si="1343">Q617</f>
        <v>3000</v>
      </c>
      <c r="R616" s="496">
        <f t="shared" ref="R616" si="1344">R617</f>
        <v>5300</v>
      </c>
      <c r="S616" s="496">
        <f t="shared" ref="S616" si="1345">S617</f>
        <v>3500</v>
      </c>
      <c r="T616" s="496">
        <f t="shared" ref="T616" si="1346">T617</f>
        <v>3500</v>
      </c>
      <c r="U616" s="496">
        <f t="shared" ref="U616" si="1347">U617</f>
        <v>3500</v>
      </c>
      <c r="V616" s="516">
        <f>V617</f>
        <v>100</v>
      </c>
    </row>
    <row r="617" spans="1:22" ht="60" x14ac:dyDescent="0.25">
      <c r="A617" s="616"/>
      <c r="B617" s="505" t="s">
        <v>698</v>
      </c>
      <c r="C617" s="528">
        <f t="shared" ref="C617" si="1348">G617+J617+M617+P617+S617</f>
        <v>12900</v>
      </c>
      <c r="D617" s="528">
        <f t="shared" ref="D617" si="1349">H617+K617+N617+Q617+T617</f>
        <v>12900</v>
      </c>
      <c r="E617" s="528">
        <f t="shared" ref="E617" si="1350">I617+L617+O617+R617+U617</f>
        <v>13400</v>
      </c>
      <c r="F617" s="562">
        <f>E617/C617*100</f>
        <v>103.87596899224806</v>
      </c>
      <c r="G617" s="535">
        <v>1800</v>
      </c>
      <c r="H617" s="535">
        <v>1800</v>
      </c>
      <c r="I617" s="535">
        <v>1800</v>
      </c>
      <c r="J617" s="535">
        <v>2100</v>
      </c>
      <c r="K617" s="535">
        <v>2100</v>
      </c>
      <c r="L617" s="535">
        <v>0</v>
      </c>
      <c r="M617" s="535">
        <v>2500</v>
      </c>
      <c r="N617" s="535">
        <v>2500</v>
      </c>
      <c r="O617" s="535">
        <v>2800</v>
      </c>
      <c r="P617" s="535">
        <v>3000</v>
      </c>
      <c r="Q617" s="535">
        <v>3000</v>
      </c>
      <c r="R617" s="535">
        <v>5300</v>
      </c>
      <c r="S617" s="535">
        <v>3500</v>
      </c>
      <c r="T617" s="535">
        <v>3500</v>
      </c>
      <c r="U617" s="535">
        <v>3500</v>
      </c>
      <c r="V617" s="564">
        <f>U617/S617*100</f>
        <v>100</v>
      </c>
    </row>
    <row r="618" spans="1:22" ht="40.5" customHeight="1" x14ac:dyDescent="0.25">
      <c r="A618" s="616">
        <v>177</v>
      </c>
      <c r="B618" s="434" t="s">
        <v>833</v>
      </c>
      <c r="C618" s="496">
        <f t="shared" ref="C618:E618" si="1351">C619</f>
        <v>10200</v>
      </c>
      <c r="D618" s="496">
        <f t="shared" si="1351"/>
        <v>10200</v>
      </c>
      <c r="E618" s="496">
        <f t="shared" si="1351"/>
        <v>8171</v>
      </c>
      <c r="F618" s="561">
        <f t="shared" ref="F618:F622" si="1352">E618/C618*100</f>
        <v>80.107843137254903</v>
      </c>
      <c r="G618" s="496">
        <f>G619</f>
        <v>1500</v>
      </c>
      <c r="H618" s="496">
        <f t="shared" ref="H618:U618" si="1353">H619</f>
        <v>1500</v>
      </c>
      <c r="I618" s="496">
        <f t="shared" si="1353"/>
        <v>1900</v>
      </c>
      <c r="J618" s="496">
        <f t="shared" si="1353"/>
        <v>1600</v>
      </c>
      <c r="K618" s="496">
        <f t="shared" si="1353"/>
        <v>1600</v>
      </c>
      <c r="L618" s="496">
        <f t="shared" si="1353"/>
        <v>1213</v>
      </c>
      <c r="M618" s="496">
        <f t="shared" si="1353"/>
        <v>2000</v>
      </c>
      <c r="N618" s="496">
        <f t="shared" si="1353"/>
        <v>2000</v>
      </c>
      <c r="O618" s="496">
        <f t="shared" si="1353"/>
        <v>2501</v>
      </c>
      <c r="P618" s="496">
        <f t="shared" si="1353"/>
        <v>2400</v>
      </c>
      <c r="Q618" s="496">
        <f t="shared" si="1353"/>
        <v>2400</v>
      </c>
      <c r="R618" s="496">
        <f t="shared" si="1353"/>
        <v>453</v>
      </c>
      <c r="S618" s="496">
        <f t="shared" si="1353"/>
        <v>2700</v>
      </c>
      <c r="T618" s="496">
        <f t="shared" si="1353"/>
        <v>2700</v>
      </c>
      <c r="U618" s="496">
        <f t="shared" si="1353"/>
        <v>2104</v>
      </c>
      <c r="V618" s="561">
        <f t="shared" ref="V618" si="1354">V619</f>
        <v>77.925925925925924</v>
      </c>
    </row>
    <row r="619" spans="1:22" ht="51.75" customHeight="1" x14ac:dyDescent="0.25">
      <c r="A619" s="616"/>
      <c r="B619" s="505" t="s">
        <v>698</v>
      </c>
      <c r="C619" s="528">
        <f>C621+C622</f>
        <v>10200</v>
      </c>
      <c r="D619" s="528">
        <f t="shared" ref="D619:U619" si="1355">D621+D622</f>
        <v>10200</v>
      </c>
      <c r="E619" s="528">
        <f t="shared" si="1355"/>
        <v>8171</v>
      </c>
      <c r="F619" s="562">
        <f t="shared" si="1352"/>
        <v>80.107843137254903</v>
      </c>
      <c r="G619" s="528">
        <f t="shared" si="1355"/>
        <v>1500</v>
      </c>
      <c r="H619" s="528">
        <f t="shared" si="1355"/>
        <v>1500</v>
      </c>
      <c r="I619" s="528">
        <f t="shared" si="1355"/>
        <v>1900</v>
      </c>
      <c r="J619" s="528">
        <f t="shared" si="1355"/>
        <v>1600</v>
      </c>
      <c r="K619" s="528">
        <f t="shared" si="1355"/>
        <v>1600</v>
      </c>
      <c r="L619" s="528">
        <f t="shared" si="1355"/>
        <v>1213</v>
      </c>
      <c r="M619" s="528">
        <f t="shared" si="1355"/>
        <v>2000</v>
      </c>
      <c r="N619" s="528">
        <f t="shared" si="1355"/>
        <v>2000</v>
      </c>
      <c r="O619" s="528">
        <f t="shared" si="1355"/>
        <v>2501</v>
      </c>
      <c r="P619" s="528">
        <f t="shared" si="1355"/>
        <v>2400</v>
      </c>
      <c r="Q619" s="528">
        <f t="shared" si="1355"/>
        <v>2400</v>
      </c>
      <c r="R619" s="528">
        <f t="shared" si="1355"/>
        <v>453</v>
      </c>
      <c r="S619" s="528">
        <f t="shared" si="1355"/>
        <v>2700</v>
      </c>
      <c r="T619" s="528">
        <f t="shared" si="1355"/>
        <v>2700</v>
      </c>
      <c r="U619" s="528">
        <f t="shared" si="1355"/>
        <v>2104</v>
      </c>
      <c r="V619" s="564">
        <f>U619/S619*100</f>
        <v>77.925925925925924</v>
      </c>
    </row>
    <row r="620" spans="1:22" x14ac:dyDescent="0.25">
      <c r="A620" s="616"/>
      <c r="B620" s="434" t="s">
        <v>163</v>
      </c>
      <c r="C620" s="434"/>
      <c r="D620" s="434"/>
      <c r="E620" s="434"/>
      <c r="F620" s="603"/>
      <c r="G620" s="552"/>
      <c r="H620" s="552"/>
      <c r="I620" s="552"/>
      <c r="J620" s="552"/>
      <c r="K620" s="552"/>
      <c r="L620" s="552"/>
      <c r="M620" s="552"/>
      <c r="N620" s="552"/>
      <c r="O620" s="552"/>
      <c r="P620" s="552"/>
      <c r="Q620" s="552"/>
      <c r="R620" s="552"/>
      <c r="S620" s="552"/>
      <c r="T620" s="552"/>
      <c r="U620" s="552"/>
      <c r="V620" s="603"/>
    </row>
    <row r="621" spans="1:22" ht="30" x14ac:dyDescent="0.25">
      <c r="A621" s="616"/>
      <c r="B621" s="434" t="s">
        <v>225</v>
      </c>
      <c r="C621" s="528">
        <f t="shared" ref="C621" si="1356">G621+J621+M621+P621+S621</f>
        <v>5200</v>
      </c>
      <c r="D621" s="528">
        <f t="shared" ref="D621" si="1357">H621+K621+N621+Q621+T621</f>
        <v>5200</v>
      </c>
      <c r="E621" s="528">
        <f t="shared" ref="E621" si="1358">I621+L621+O621+R621+U621</f>
        <v>4000</v>
      </c>
      <c r="F621" s="562">
        <f t="shared" si="1352"/>
        <v>76.923076923076934</v>
      </c>
      <c r="G621" s="515">
        <v>700</v>
      </c>
      <c r="H621" s="515">
        <v>700</v>
      </c>
      <c r="I621" s="515">
        <v>700</v>
      </c>
      <c r="J621" s="515">
        <v>700</v>
      </c>
      <c r="K621" s="515">
        <v>700</v>
      </c>
      <c r="L621" s="515">
        <v>0</v>
      </c>
      <c r="M621" s="515">
        <v>1000</v>
      </c>
      <c r="N621" s="515">
        <v>1000</v>
      </c>
      <c r="O621" s="515">
        <v>1800</v>
      </c>
      <c r="P621" s="515">
        <v>1300</v>
      </c>
      <c r="Q621" s="515">
        <v>1300</v>
      </c>
      <c r="R621" s="515">
        <v>0</v>
      </c>
      <c r="S621" s="515">
        <v>1500</v>
      </c>
      <c r="T621" s="515">
        <v>1500</v>
      </c>
      <c r="U621" s="515">
        <v>1500</v>
      </c>
      <c r="V621" s="516">
        <f>U621/S621*100</f>
        <v>100</v>
      </c>
    </row>
    <row r="622" spans="1:22" x14ac:dyDescent="0.25">
      <c r="A622" s="616"/>
      <c r="B622" s="434" t="s">
        <v>226</v>
      </c>
      <c r="C622" s="528">
        <f t="shared" ref="C622" si="1359">G622+J622+M622+P622+S622</f>
        <v>5000</v>
      </c>
      <c r="D622" s="528">
        <f t="shared" ref="D622" si="1360">H622+K622+N622+Q622+T622</f>
        <v>5000</v>
      </c>
      <c r="E622" s="528">
        <f t="shared" ref="E622" si="1361">I622+L622+O622+R622+U622</f>
        <v>4171</v>
      </c>
      <c r="F622" s="562">
        <f t="shared" si="1352"/>
        <v>83.42</v>
      </c>
      <c r="G622" s="552">
        <v>800</v>
      </c>
      <c r="H622" s="552">
        <v>800</v>
      </c>
      <c r="I622" s="552">
        <v>1200</v>
      </c>
      <c r="J622" s="552">
        <v>900</v>
      </c>
      <c r="K622" s="552">
        <v>900</v>
      </c>
      <c r="L622" s="552">
        <v>1213</v>
      </c>
      <c r="M622" s="552">
        <v>1000</v>
      </c>
      <c r="N622" s="552">
        <v>1000</v>
      </c>
      <c r="O622" s="552">
        <v>701</v>
      </c>
      <c r="P622" s="552">
        <v>1100</v>
      </c>
      <c r="Q622" s="552">
        <v>1100</v>
      </c>
      <c r="R622" s="552">
        <v>453</v>
      </c>
      <c r="S622" s="552">
        <v>1200</v>
      </c>
      <c r="T622" s="552">
        <v>1200</v>
      </c>
      <c r="U622" s="552">
        <v>604</v>
      </c>
      <c r="V622" s="516">
        <f>U622/S622*100</f>
        <v>50.333333333333329</v>
      </c>
    </row>
    <row r="623" spans="1:22" ht="73.5" customHeight="1" x14ac:dyDescent="0.25">
      <c r="A623" s="616">
        <v>178</v>
      </c>
      <c r="B623" s="434" t="s">
        <v>834</v>
      </c>
      <c r="C623" s="496">
        <f>C624</f>
        <v>3600</v>
      </c>
      <c r="D623" s="496">
        <f t="shared" ref="D623:G623" si="1362">D624</f>
        <v>3600</v>
      </c>
      <c r="E623" s="496">
        <f t="shared" si="1362"/>
        <v>7221.6</v>
      </c>
      <c r="F623" s="516">
        <f>F624</f>
        <v>200.60000000000002</v>
      </c>
      <c r="G623" s="496">
        <f t="shared" si="1362"/>
        <v>600</v>
      </c>
      <c r="H623" s="496">
        <f t="shared" ref="H623" si="1363">H624</f>
        <v>600</v>
      </c>
      <c r="I623" s="496">
        <f t="shared" ref="I623" si="1364">I624</f>
        <v>1400</v>
      </c>
      <c r="J623" s="496">
        <f t="shared" ref="J623" si="1365">J624</f>
        <v>400</v>
      </c>
      <c r="K623" s="496">
        <f t="shared" ref="K623" si="1366">K624</f>
        <v>400</v>
      </c>
      <c r="L623" s="496">
        <f t="shared" ref="L623" si="1367">L624</f>
        <v>1598.6</v>
      </c>
      <c r="M623" s="496">
        <f t="shared" ref="M623" si="1368">M624</f>
        <v>800</v>
      </c>
      <c r="N623" s="496">
        <f t="shared" ref="N623" si="1369">N624</f>
        <v>800</v>
      </c>
      <c r="O623" s="496">
        <f t="shared" ref="O623" si="1370">O624</f>
        <v>1693</v>
      </c>
      <c r="P623" s="496">
        <f t="shared" ref="P623" si="1371">P624</f>
        <v>900</v>
      </c>
      <c r="Q623" s="496">
        <f t="shared" ref="Q623" si="1372">Q624</f>
        <v>900</v>
      </c>
      <c r="R623" s="496">
        <f t="shared" ref="R623" si="1373">R624</f>
        <v>1630</v>
      </c>
      <c r="S623" s="496">
        <f t="shared" ref="S623" si="1374">S624</f>
        <v>900</v>
      </c>
      <c r="T623" s="496">
        <f t="shared" ref="T623" si="1375">T624</f>
        <v>900</v>
      </c>
      <c r="U623" s="496">
        <f t="shared" ref="U623" si="1376">U624</f>
        <v>900</v>
      </c>
      <c r="V623" s="516">
        <f>U623/S623*100</f>
        <v>100</v>
      </c>
    </row>
    <row r="624" spans="1:22" ht="54" customHeight="1" x14ac:dyDescent="0.25">
      <c r="A624" s="616"/>
      <c r="B624" s="505" t="s">
        <v>698</v>
      </c>
      <c r="C624" s="528">
        <f>C626+C627</f>
        <v>3600</v>
      </c>
      <c r="D624" s="528">
        <f t="shared" ref="D624:U624" si="1377">D626+D627</f>
        <v>3600</v>
      </c>
      <c r="E624" s="528">
        <f t="shared" si="1377"/>
        <v>7221.6</v>
      </c>
      <c r="F624" s="561">
        <f t="shared" ref="F624:F627" si="1378">E624/C624*100</f>
        <v>200.60000000000002</v>
      </c>
      <c r="G624" s="528">
        <f t="shared" si="1377"/>
        <v>600</v>
      </c>
      <c r="H624" s="528">
        <f t="shared" si="1377"/>
        <v>600</v>
      </c>
      <c r="I624" s="528">
        <f t="shared" si="1377"/>
        <v>1400</v>
      </c>
      <c r="J624" s="528">
        <f t="shared" si="1377"/>
        <v>400</v>
      </c>
      <c r="K624" s="528">
        <f t="shared" si="1377"/>
        <v>400</v>
      </c>
      <c r="L624" s="528">
        <f t="shared" si="1377"/>
        <v>1598.6</v>
      </c>
      <c r="M624" s="528">
        <f t="shared" si="1377"/>
        <v>800</v>
      </c>
      <c r="N624" s="528">
        <f t="shared" si="1377"/>
        <v>800</v>
      </c>
      <c r="O624" s="528">
        <f t="shared" si="1377"/>
        <v>1693</v>
      </c>
      <c r="P624" s="528">
        <f t="shared" si="1377"/>
        <v>900</v>
      </c>
      <c r="Q624" s="528">
        <f t="shared" si="1377"/>
        <v>900</v>
      </c>
      <c r="R624" s="528">
        <f t="shared" si="1377"/>
        <v>1630</v>
      </c>
      <c r="S624" s="528">
        <f t="shared" si="1377"/>
        <v>900</v>
      </c>
      <c r="T624" s="528">
        <f t="shared" si="1377"/>
        <v>900</v>
      </c>
      <c r="U624" s="528">
        <f t="shared" si="1377"/>
        <v>900</v>
      </c>
      <c r="V624" s="564">
        <f>U624/S624*100</f>
        <v>100</v>
      </c>
    </row>
    <row r="625" spans="1:29" x14ac:dyDescent="0.25">
      <c r="A625" s="616"/>
      <c r="B625" s="434" t="s">
        <v>163</v>
      </c>
      <c r="C625" s="434"/>
      <c r="D625" s="434"/>
      <c r="E625" s="434"/>
      <c r="F625" s="603"/>
      <c r="G625" s="576"/>
      <c r="H625" s="576"/>
      <c r="I625" s="576"/>
      <c r="J625" s="576"/>
      <c r="K625" s="576"/>
      <c r="L625" s="576"/>
      <c r="M625" s="576"/>
      <c r="N625" s="576"/>
      <c r="O625" s="576"/>
      <c r="P625" s="576"/>
      <c r="Q625" s="576"/>
      <c r="R625" s="576"/>
      <c r="S625" s="576"/>
      <c r="T625" s="576"/>
      <c r="U625" s="576"/>
      <c r="V625" s="603"/>
    </row>
    <row r="626" spans="1:29" ht="30" x14ac:dyDescent="0.25">
      <c r="A626" s="616"/>
      <c r="B626" s="434" t="s">
        <v>225</v>
      </c>
      <c r="C626" s="496">
        <f t="shared" ref="C626" si="1379">G626+J626+M626+P626+S626</f>
        <v>1600</v>
      </c>
      <c r="D626" s="496">
        <f t="shared" ref="D626" si="1380">H626+K626+N626+Q626+T626</f>
        <v>1600</v>
      </c>
      <c r="E626" s="496">
        <f t="shared" ref="E626" si="1381">I626+L626+O626+R626+U626</f>
        <v>2240</v>
      </c>
      <c r="F626" s="561">
        <f t="shared" si="1378"/>
        <v>140</v>
      </c>
      <c r="G626" s="553">
        <v>200</v>
      </c>
      <c r="H626" s="553">
        <v>200</v>
      </c>
      <c r="I626" s="553">
        <v>200</v>
      </c>
      <c r="J626" s="553">
        <v>0</v>
      </c>
      <c r="K626" s="553">
        <v>0</v>
      </c>
      <c r="L626" s="553">
        <v>0</v>
      </c>
      <c r="M626" s="553">
        <v>400</v>
      </c>
      <c r="N626" s="553">
        <v>400</v>
      </c>
      <c r="O626" s="553">
        <v>40</v>
      </c>
      <c r="P626" s="553">
        <v>500</v>
      </c>
      <c r="Q626" s="553">
        <v>500</v>
      </c>
      <c r="R626" s="553">
        <v>1500</v>
      </c>
      <c r="S626" s="553">
        <v>500</v>
      </c>
      <c r="T626" s="553">
        <v>500</v>
      </c>
      <c r="U626" s="553">
        <v>500</v>
      </c>
      <c r="V626" s="516">
        <f>U626/S626*100</f>
        <v>100</v>
      </c>
    </row>
    <row r="627" spans="1:29" x14ac:dyDescent="0.25">
      <c r="A627" s="616"/>
      <c r="B627" s="434" t="s">
        <v>226</v>
      </c>
      <c r="C627" s="496">
        <f t="shared" ref="C627" si="1382">G627+J627+M627+P627+S627</f>
        <v>2000</v>
      </c>
      <c r="D627" s="496">
        <f t="shared" ref="D627" si="1383">H627+K627+N627+Q627+T627</f>
        <v>2000</v>
      </c>
      <c r="E627" s="496">
        <f t="shared" ref="E627" si="1384">I627+L627+O627+R627+U627</f>
        <v>4981.6000000000004</v>
      </c>
      <c r="F627" s="561">
        <f t="shared" si="1378"/>
        <v>249.08</v>
      </c>
      <c r="G627" s="553">
        <v>400</v>
      </c>
      <c r="H627" s="553">
        <v>400</v>
      </c>
      <c r="I627" s="553">
        <v>1200</v>
      </c>
      <c r="J627" s="553">
        <v>400</v>
      </c>
      <c r="K627" s="553">
        <v>400</v>
      </c>
      <c r="L627" s="553">
        <v>1598.6</v>
      </c>
      <c r="M627" s="553">
        <v>400</v>
      </c>
      <c r="N627" s="553">
        <v>400</v>
      </c>
      <c r="O627" s="553">
        <v>1653</v>
      </c>
      <c r="P627" s="553">
        <v>400</v>
      </c>
      <c r="Q627" s="553">
        <v>400</v>
      </c>
      <c r="R627" s="553">
        <v>130</v>
      </c>
      <c r="S627" s="553">
        <v>400</v>
      </c>
      <c r="T627" s="553">
        <v>400</v>
      </c>
      <c r="U627" s="553">
        <v>400</v>
      </c>
      <c r="V627" s="516">
        <f>U627/S627*100</f>
        <v>100</v>
      </c>
    </row>
    <row r="628" spans="1:29" ht="171.75" customHeight="1" x14ac:dyDescent="0.25">
      <c r="A628" s="616">
        <v>179</v>
      </c>
      <c r="B628" s="434" t="s">
        <v>237</v>
      </c>
      <c r="C628" s="496">
        <f>C629</f>
        <v>18674.5</v>
      </c>
      <c r="D628" s="496">
        <f t="shared" ref="D628:V628" si="1385">D629</f>
        <v>18674.5</v>
      </c>
      <c r="E628" s="496">
        <f t="shared" si="1385"/>
        <v>18673.91</v>
      </c>
      <c r="F628" s="561">
        <f t="shared" si="1385"/>
        <v>99.996840611529095</v>
      </c>
      <c r="G628" s="496">
        <f t="shared" si="1385"/>
        <v>4446.5</v>
      </c>
      <c r="H628" s="496">
        <f t="shared" si="1385"/>
        <v>4446.5</v>
      </c>
      <c r="I628" s="496">
        <f t="shared" si="1385"/>
        <v>4446.5</v>
      </c>
      <c r="J628" s="496">
        <f t="shared" si="1385"/>
        <v>3892</v>
      </c>
      <c r="K628" s="496">
        <f t="shared" si="1385"/>
        <v>3892</v>
      </c>
      <c r="L628" s="496">
        <f t="shared" si="1385"/>
        <v>3892</v>
      </c>
      <c r="M628" s="496">
        <f t="shared" si="1385"/>
        <v>4058</v>
      </c>
      <c r="N628" s="496">
        <f t="shared" si="1385"/>
        <v>4058</v>
      </c>
      <c r="O628" s="496">
        <f t="shared" si="1385"/>
        <v>4057.41</v>
      </c>
      <c r="P628" s="496">
        <f t="shared" si="1385"/>
        <v>3318</v>
      </c>
      <c r="Q628" s="496">
        <f t="shared" si="1385"/>
        <v>3318</v>
      </c>
      <c r="R628" s="496">
        <f t="shared" si="1385"/>
        <v>3318</v>
      </c>
      <c r="S628" s="496">
        <f t="shared" si="1385"/>
        <v>2960</v>
      </c>
      <c r="T628" s="496">
        <f t="shared" si="1385"/>
        <v>2960</v>
      </c>
      <c r="U628" s="496">
        <f t="shared" si="1385"/>
        <v>2960</v>
      </c>
      <c r="V628" s="516">
        <f t="shared" si="1385"/>
        <v>100</v>
      </c>
    </row>
    <row r="629" spans="1:29" s="497" customFormat="1" x14ac:dyDescent="0.25">
      <c r="A629" s="544"/>
      <c r="B629" s="577" t="s">
        <v>13</v>
      </c>
      <c r="C629" s="528">
        <f>G629+J629+M629+P629+S629</f>
        <v>18674.5</v>
      </c>
      <c r="D629" s="528">
        <f>H629+K629+N629+Q629+T629</f>
        <v>18674.5</v>
      </c>
      <c r="E629" s="528">
        <f>I629+L629+O629+R629+U629</f>
        <v>18673.91</v>
      </c>
      <c r="F629" s="564">
        <f>E629/C629*100</f>
        <v>99.996840611529095</v>
      </c>
      <c r="G629" s="535">
        <f>'2016'!E434</f>
        <v>4446.5</v>
      </c>
      <c r="H629" s="535">
        <f>'2016'!F434</f>
        <v>4446.5</v>
      </c>
      <c r="I629" s="535">
        <f>'[1]2016'!$F$434</f>
        <v>4446.5</v>
      </c>
      <c r="J629" s="535">
        <f>'2017'!E437</f>
        <v>3892</v>
      </c>
      <c r="K629" s="535">
        <f>'2017'!F437</f>
        <v>3892</v>
      </c>
      <c r="L629" s="535">
        <f>'[1]2017'!$F$433</f>
        <v>3892</v>
      </c>
      <c r="M629" s="535">
        <f>'2018'!E438</f>
        <v>4058</v>
      </c>
      <c r="N629" s="535">
        <v>4058</v>
      </c>
      <c r="O629" s="535">
        <f>'[1]2018'!$F$438</f>
        <v>4057.41</v>
      </c>
      <c r="P629" s="535">
        <v>3318</v>
      </c>
      <c r="Q629" s="535">
        <v>3318</v>
      </c>
      <c r="R629" s="535">
        <v>3318</v>
      </c>
      <c r="S629" s="535">
        <v>2960</v>
      </c>
      <c r="T629" s="535">
        <v>2960</v>
      </c>
      <c r="U629" s="535">
        <v>2960</v>
      </c>
      <c r="V629" s="564">
        <f>U629/S629*100</f>
        <v>100</v>
      </c>
      <c r="W629" s="593"/>
      <c r="X629" s="593"/>
      <c r="Y629" s="593"/>
      <c r="Z629" s="593"/>
      <c r="AA629" s="593"/>
      <c r="AB629" s="593"/>
      <c r="AC629" s="593"/>
    </row>
    <row r="630" spans="1:29" ht="120" x14ac:dyDescent="0.25">
      <c r="A630" s="616">
        <v>180</v>
      </c>
      <c r="B630" s="434" t="s">
        <v>494</v>
      </c>
      <c r="C630" s="496">
        <f>C631</f>
        <v>2500</v>
      </c>
      <c r="D630" s="496">
        <f t="shared" ref="D630:V630" si="1386">D631</f>
        <v>1500</v>
      </c>
      <c r="E630" s="496">
        <f t="shared" si="1386"/>
        <v>1500</v>
      </c>
      <c r="F630" s="561">
        <f t="shared" si="1386"/>
        <v>60</v>
      </c>
      <c r="G630" s="496">
        <f t="shared" si="1386"/>
        <v>500</v>
      </c>
      <c r="H630" s="496">
        <f t="shared" si="1386"/>
        <v>500</v>
      </c>
      <c r="I630" s="496">
        <f t="shared" si="1386"/>
        <v>500</v>
      </c>
      <c r="J630" s="496">
        <f t="shared" si="1386"/>
        <v>500</v>
      </c>
      <c r="K630" s="496">
        <f t="shared" si="1386"/>
        <v>500</v>
      </c>
      <c r="L630" s="496">
        <f t="shared" si="1386"/>
        <v>500</v>
      </c>
      <c r="M630" s="496">
        <f t="shared" si="1386"/>
        <v>500</v>
      </c>
      <c r="N630" s="496">
        <f t="shared" si="1386"/>
        <v>500</v>
      </c>
      <c r="O630" s="496">
        <f t="shared" si="1386"/>
        <v>500</v>
      </c>
      <c r="P630" s="496">
        <f t="shared" si="1386"/>
        <v>500</v>
      </c>
      <c r="Q630" s="496">
        <f t="shared" si="1386"/>
        <v>0</v>
      </c>
      <c r="R630" s="496">
        <f t="shared" si="1386"/>
        <v>0</v>
      </c>
      <c r="S630" s="496">
        <f t="shared" si="1386"/>
        <v>500</v>
      </c>
      <c r="T630" s="496">
        <f t="shared" si="1386"/>
        <v>0</v>
      </c>
      <c r="U630" s="496">
        <f t="shared" si="1386"/>
        <v>0</v>
      </c>
      <c r="V630" s="561">
        <f t="shared" si="1386"/>
        <v>0</v>
      </c>
    </row>
    <row r="631" spans="1:29" ht="60" x14ac:dyDescent="0.25">
      <c r="A631" s="616"/>
      <c r="B631" s="505" t="s">
        <v>698</v>
      </c>
      <c r="C631" s="528">
        <f>G631+J631+M631+P631+S631</f>
        <v>2500</v>
      </c>
      <c r="D631" s="528">
        <f t="shared" ref="D631:E631" si="1387">H631+K631+N631+Q631+T631</f>
        <v>1500</v>
      </c>
      <c r="E631" s="528">
        <f t="shared" si="1387"/>
        <v>1500</v>
      </c>
      <c r="F631" s="564">
        <f>E631/C631*100</f>
        <v>60</v>
      </c>
      <c r="G631" s="535">
        <v>500</v>
      </c>
      <c r="H631" s="535">
        <v>500</v>
      </c>
      <c r="I631" s="535">
        <v>500</v>
      </c>
      <c r="J631" s="535">
        <v>500</v>
      </c>
      <c r="K631" s="535">
        <v>500</v>
      </c>
      <c r="L631" s="535">
        <v>500</v>
      </c>
      <c r="M631" s="535">
        <v>500</v>
      </c>
      <c r="N631" s="535">
        <v>500</v>
      </c>
      <c r="O631" s="535">
        <v>500</v>
      </c>
      <c r="P631" s="535">
        <v>500</v>
      </c>
      <c r="Q631" s="535"/>
      <c r="R631" s="535"/>
      <c r="S631" s="535">
        <v>500</v>
      </c>
      <c r="T631" s="551"/>
      <c r="U631" s="551"/>
      <c r="V631" s="564">
        <f>U631/S631*100</f>
        <v>0</v>
      </c>
    </row>
    <row r="632" spans="1:29" ht="199.5" customHeight="1" x14ac:dyDescent="0.25">
      <c r="A632" s="616">
        <v>181</v>
      </c>
      <c r="B632" s="434" t="s">
        <v>238</v>
      </c>
      <c r="C632" s="496">
        <f>C633</f>
        <v>1000</v>
      </c>
      <c r="D632" s="496">
        <f t="shared" ref="D632:V632" si="1388">D633</f>
        <v>400</v>
      </c>
      <c r="E632" s="496">
        <f t="shared" si="1388"/>
        <v>400</v>
      </c>
      <c r="F632" s="561">
        <f t="shared" si="1388"/>
        <v>40</v>
      </c>
      <c r="G632" s="496">
        <f t="shared" si="1388"/>
        <v>200</v>
      </c>
      <c r="H632" s="496">
        <f t="shared" si="1388"/>
        <v>0</v>
      </c>
      <c r="I632" s="496">
        <f t="shared" si="1388"/>
        <v>0</v>
      </c>
      <c r="J632" s="496">
        <f t="shared" si="1388"/>
        <v>200</v>
      </c>
      <c r="K632" s="496">
        <f t="shared" si="1388"/>
        <v>200</v>
      </c>
      <c r="L632" s="496">
        <f t="shared" si="1388"/>
        <v>200</v>
      </c>
      <c r="M632" s="496">
        <f t="shared" si="1388"/>
        <v>200</v>
      </c>
      <c r="N632" s="496">
        <f t="shared" si="1388"/>
        <v>200</v>
      </c>
      <c r="O632" s="496">
        <f t="shared" si="1388"/>
        <v>200</v>
      </c>
      <c r="P632" s="496">
        <f t="shared" si="1388"/>
        <v>200</v>
      </c>
      <c r="Q632" s="496">
        <f t="shared" si="1388"/>
        <v>0</v>
      </c>
      <c r="R632" s="496">
        <f t="shared" si="1388"/>
        <v>0</v>
      </c>
      <c r="S632" s="496">
        <f t="shared" si="1388"/>
        <v>200</v>
      </c>
      <c r="T632" s="496">
        <f t="shared" si="1388"/>
        <v>0</v>
      </c>
      <c r="U632" s="496">
        <f t="shared" si="1388"/>
        <v>0</v>
      </c>
      <c r="V632" s="561">
        <f t="shared" si="1388"/>
        <v>0</v>
      </c>
    </row>
    <row r="633" spans="1:29" ht="60" x14ac:dyDescent="0.25">
      <c r="A633" s="616"/>
      <c r="B633" s="505" t="s">
        <v>698</v>
      </c>
      <c r="C633" s="528">
        <f>G633+J633+M633+P633+S633</f>
        <v>1000</v>
      </c>
      <c r="D633" s="528">
        <f>H633+K633+N633+Q633+T633</f>
        <v>400</v>
      </c>
      <c r="E633" s="528">
        <f>I633+L633+O633+R633+U633</f>
        <v>400</v>
      </c>
      <c r="F633" s="564">
        <f>E633/C633*100</f>
        <v>40</v>
      </c>
      <c r="G633" s="535">
        <v>200</v>
      </c>
      <c r="H633" s="535">
        <v>0</v>
      </c>
      <c r="I633" s="535">
        <v>0</v>
      </c>
      <c r="J633" s="535">
        <v>200</v>
      </c>
      <c r="K633" s="535">
        <v>200</v>
      </c>
      <c r="L633" s="535">
        <v>200</v>
      </c>
      <c r="M633" s="535">
        <v>200</v>
      </c>
      <c r="N633" s="535">
        <v>200</v>
      </c>
      <c r="O633" s="535">
        <v>200</v>
      </c>
      <c r="P633" s="535">
        <v>200</v>
      </c>
      <c r="Q633" s="535">
        <v>0</v>
      </c>
      <c r="R633" s="535">
        <v>0</v>
      </c>
      <c r="S633" s="535">
        <v>200</v>
      </c>
      <c r="T633" s="535">
        <v>0</v>
      </c>
      <c r="U633" s="535">
        <v>0</v>
      </c>
      <c r="V633" s="564">
        <f>U633/S633*100</f>
        <v>0</v>
      </c>
    </row>
    <row r="634" spans="1:29" ht="180" x14ac:dyDescent="0.25">
      <c r="A634" s="616">
        <v>182</v>
      </c>
      <c r="B634" s="434" t="s">
        <v>495</v>
      </c>
      <c r="C634" s="496">
        <f>C635</f>
        <v>1000</v>
      </c>
      <c r="D634" s="496">
        <f t="shared" ref="D634:V634" si="1389">D635</f>
        <v>1144.3</v>
      </c>
      <c r="E634" s="496">
        <f t="shared" si="1389"/>
        <v>1144.3</v>
      </c>
      <c r="F634" s="561">
        <f t="shared" si="1389"/>
        <v>114.42999999999999</v>
      </c>
      <c r="G634" s="496">
        <f t="shared" si="1389"/>
        <v>200</v>
      </c>
      <c r="H634" s="496">
        <f t="shared" si="1389"/>
        <v>0</v>
      </c>
      <c r="I634" s="496">
        <f t="shared" si="1389"/>
        <v>0</v>
      </c>
      <c r="J634" s="496">
        <f t="shared" si="1389"/>
        <v>200</v>
      </c>
      <c r="K634" s="496">
        <f t="shared" si="1389"/>
        <v>200</v>
      </c>
      <c r="L634" s="496">
        <f t="shared" si="1389"/>
        <v>200</v>
      </c>
      <c r="M634" s="496">
        <f t="shared" si="1389"/>
        <v>200</v>
      </c>
      <c r="N634" s="496">
        <f t="shared" si="1389"/>
        <v>944.3</v>
      </c>
      <c r="O634" s="496">
        <f t="shared" si="1389"/>
        <v>944.3</v>
      </c>
      <c r="P634" s="496">
        <f t="shared" si="1389"/>
        <v>200</v>
      </c>
      <c r="Q634" s="496">
        <f t="shared" si="1389"/>
        <v>0</v>
      </c>
      <c r="R634" s="496">
        <f t="shared" si="1389"/>
        <v>0</v>
      </c>
      <c r="S634" s="496">
        <f t="shared" si="1389"/>
        <v>200</v>
      </c>
      <c r="T634" s="496">
        <f t="shared" si="1389"/>
        <v>0</v>
      </c>
      <c r="U634" s="496">
        <f t="shared" si="1389"/>
        <v>0</v>
      </c>
      <c r="V634" s="561">
        <f t="shared" si="1389"/>
        <v>0</v>
      </c>
    </row>
    <row r="635" spans="1:29" ht="60" x14ac:dyDescent="0.25">
      <c r="A635" s="616"/>
      <c r="B635" s="505" t="s">
        <v>698</v>
      </c>
      <c r="C635" s="528">
        <f>G635+J635+M635+P635+S635</f>
        <v>1000</v>
      </c>
      <c r="D635" s="528">
        <f>H635+K635+N635+Q635+T635</f>
        <v>1144.3</v>
      </c>
      <c r="E635" s="528">
        <f>I635+L635+O635+R635+U635</f>
        <v>1144.3</v>
      </c>
      <c r="F635" s="564">
        <f>E635/C635*100</f>
        <v>114.42999999999999</v>
      </c>
      <c r="G635" s="535">
        <v>200</v>
      </c>
      <c r="H635" s="535">
        <v>0</v>
      </c>
      <c r="I635" s="535">
        <v>0</v>
      </c>
      <c r="J635" s="535">
        <v>200</v>
      </c>
      <c r="K635" s="535">
        <v>200</v>
      </c>
      <c r="L635" s="535">
        <v>200</v>
      </c>
      <c r="M635" s="535">
        <v>200</v>
      </c>
      <c r="N635" s="535">
        <v>944.3</v>
      </c>
      <c r="O635" s="535">
        <v>944.3</v>
      </c>
      <c r="P635" s="535">
        <v>200</v>
      </c>
      <c r="Q635" s="535">
        <v>0</v>
      </c>
      <c r="R635" s="535">
        <v>0</v>
      </c>
      <c r="S635" s="535">
        <v>200</v>
      </c>
      <c r="T635" s="535">
        <v>0</v>
      </c>
      <c r="U635" s="535">
        <v>0</v>
      </c>
      <c r="V635" s="564">
        <f>U635/S635*100</f>
        <v>0</v>
      </c>
    </row>
    <row r="636" spans="1:29" ht="120" x14ac:dyDescent="0.25">
      <c r="A636" s="616">
        <v>183</v>
      </c>
      <c r="B636" s="434" t="s">
        <v>835</v>
      </c>
      <c r="C636" s="496">
        <f>C637</f>
        <v>100</v>
      </c>
      <c r="D636" s="496">
        <f t="shared" ref="D636:V636" si="1390">D637</f>
        <v>98.32</v>
      </c>
      <c r="E636" s="496">
        <f t="shared" si="1390"/>
        <v>98.28</v>
      </c>
      <c r="F636" s="561">
        <f t="shared" si="1390"/>
        <v>98.28</v>
      </c>
      <c r="G636" s="496">
        <f t="shared" si="1390"/>
        <v>0</v>
      </c>
      <c r="H636" s="496">
        <f t="shared" si="1390"/>
        <v>0</v>
      </c>
      <c r="I636" s="496">
        <f t="shared" si="1390"/>
        <v>0</v>
      </c>
      <c r="J636" s="496">
        <f t="shared" si="1390"/>
        <v>0</v>
      </c>
      <c r="K636" s="496">
        <f t="shared" si="1390"/>
        <v>0</v>
      </c>
      <c r="L636" s="496">
        <f t="shared" si="1390"/>
        <v>0</v>
      </c>
      <c r="M636" s="496">
        <f t="shared" si="1390"/>
        <v>0</v>
      </c>
      <c r="N636" s="496">
        <f t="shared" si="1390"/>
        <v>0</v>
      </c>
      <c r="O636" s="496">
        <f t="shared" si="1390"/>
        <v>0</v>
      </c>
      <c r="P636" s="496">
        <f t="shared" si="1390"/>
        <v>40</v>
      </c>
      <c r="Q636" s="496">
        <f t="shared" si="1390"/>
        <v>40</v>
      </c>
      <c r="R636" s="496">
        <f t="shared" si="1390"/>
        <v>39.96</v>
      </c>
      <c r="S636" s="496">
        <f t="shared" si="1390"/>
        <v>60</v>
      </c>
      <c r="T636" s="496">
        <f t="shared" si="1390"/>
        <v>58.32</v>
      </c>
      <c r="U636" s="496">
        <f t="shared" si="1390"/>
        <v>58.32</v>
      </c>
      <c r="V636" s="561">
        <f t="shared" si="1390"/>
        <v>97.2</v>
      </c>
    </row>
    <row r="637" spans="1:29" x14ac:dyDescent="0.25">
      <c r="A637" s="616"/>
      <c r="B637" s="505" t="s">
        <v>13</v>
      </c>
      <c r="C637" s="528">
        <f>G637+J637+M637+P637+S637</f>
        <v>100</v>
      </c>
      <c r="D637" s="528">
        <f t="shared" ref="D637:E637" si="1391">H637+K637+N637+Q637+T637</f>
        <v>98.32</v>
      </c>
      <c r="E637" s="528">
        <f t="shared" si="1391"/>
        <v>98.28</v>
      </c>
      <c r="F637" s="564">
        <f>E637/C637*100</f>
        <v>98.28</v>
      </c>
      <c r="G637" s="535">
        <v>0</v>
      </c>
      <c r="H637" s="535">
        <v>0</v>
      </c>
      <c r="I637" s="535">
        <v>0</v>
      </c>
      <c r="J637" s="535">
        <v>0</v>
      </c>
      <c r="K637" s="535">
        <v>0</v>
      </c>
      <c r="L637" s="535">
        <v>0</v>
      </c>
      <c r="M637" s="535">
        <v>0</v>
      </c>
      <c r="N637" s="535">
        <v>0</v>
      </c>
      <c r="O637" s="535">
        <v>0</v>
      </c>
      <c r="P637" s="535">
        <v>40</v>
      </c>
      <c r="Q637" s="535">
        <v>40</v>
      </c>
      <c r="R637" s="535">
        <v>39.96</v>
      </c>
      <c r="S637" s="535">
        <v>60</v>
      </c>
      <c r="T637" s="535">
        <v>58.32</v>
      </c>
      <c r="U637" s="535">
        <v>58.32</v>
      </c>
      <c r="V637" s="564">
        <f>U637/S637*100</f>
        <v>97.2</v>
      </c>
    </row>
    <row r="638" spans="1:29" ht="124.5" customHeight="1" x14ac:dyDescent="0.25">
      <c r="A638" s="616">
        <v>184</v>
      </c>
      <c r="B638" s="434" t="s">
        <v>836</v>
      </c>
      <c r="C638" s="496">
        <f>C639</f>
        <v>2100</v>
      </c>
      <c r="D638" s="496">
        <f t="shared" ref="D638:V638" si="1392">D639</f>
        <v>2100</v>
      </c>
      <c r="E638" s="496">
        <f t="shared" si="1392"/>
        <v>2085.73</v>
      </c>
      <c r="F638" s="561">
        <f t="shared" si="1392"/>
        <v>99.320476190476199</v>
      </c>
      <c r="G638" s="496">
        <f t="shared" si="1392"/>
        <v>1800</v>
      </c>
      <c r="H638" s="496">
        <f t="shared" si="1392"/>
        <v>1800</v>
      </c>
      <c r="I638" s="496">
        <f t="shared" si="1392"/>
        <v>1797.73</v>
      </c>
      <c r="J638" s="496">
        <f t="shared" si="1392"/>
        <v>0</v>
      </c>
      <c r="K638" s="496">
        <f t="shared" si="1392"/>
        <v>0</v>
      </c>
      <c r="L638" s="496">
        <f t="shared" si="1392"/>
        <v>0</v>
      </c>
      <c r="M638" s="496">
        <f t="shared" si="1392"/>
        <v>0</v>
      </c>
      <c r="N638" s="496">
        <f t="shared" si="1392"/>
        <v>0</v>
      </c>
      <c r="O638" s="496">
        <f t="shared" si="1392"/>
        <v>0</v>
      </c>
      <c r="P638" s="496">
        <f t="shared" si="1392"/>
        <v>300</v>
      </c>
      <c r="Q638" s="496">
        <f t="shared" si="1392"/>
        <v>300</v>
      </c>
      <c r="R638" s="496">
        <f t="shared" si="1392"/>
        <v>288</v>
      </c>
      <c r="S638" s="496">
        <f t="shared" si="1392"/>
        <v>0</v>
      </c>
      <c r="T638" s="496">
        <f t="shared" si="1392"/>
        <v>0</v>
      </c>
      <c r="U638" s="496">
        <f t="shared" si="1392"/>
        <v>0</v>
      </c>
      <c r="V638" s="561">
        <f t="shared" si="1392"/>
        <v>0</v>
      </c>
    </row>
    <row r="639" spans="1:29" x14ac:dyDescent="0.25">
      <c r="A639" s="616"/>
      <c r="B639" s="505" t="s">
        <v>13</v>
      </c>
      <c r="C639" s="528">
        <f>G639+J639+M639+P639+S639</f>
        <v>2100</v>
      </c>
      <c r="D639" s="528">
        <f>H639+K639+N639+Q639+T639</f>
        <v>2100</v>
      </c>
      <c r="E639" s="528">
        <f>I639+L639+O639+R639+U639</f>
        <v>2085.73</v>
      </c>
      <c r="F639" s="564">
        <f>E639/C639*100</f>
        <v>99.320476190476199</v>
      </c>
      <c r="G639" s="535">
        <v>1800</v>
      </c>
      <c r="H639" s="535">
        <v>1800</v>
      </c>
      <c r="I639" s="535">
        <v>1797.73</v>
      </c>
      <c r="J639" s="535">
        <v>0</v>
      </c>
      <c r="K639" s="535">
        <v>0</v>
      </c>
      <c r="L639" s="535">
        <v>0</v>
      </c>
      <c r="M639" s="535">
        <v>0</v>
      </c>
      <c r="N639" s="535">
        <v>0</v>
      </c>
      <c r="O639" s="535">
        <v>0</v>
      </c>
      <c r="P639" s="535">
        <v>300</v>
      </c>
      <c r="Q639" s="535">
        <v>300</v>
      </c>
      <c r="R639" s="535">
        <v>288</v>
      </c>
      <c r="S639" s="535">
        <v>0</v>
      </c>
      <c r="T639" s="535">
        <v>0</v>
      </c>
      <c r="U639" s="535">
        <v>0</v>
      </c>
      <c r="V639" s="564">
        <v>0</v>
      </c>
    </row>
    <row r="640" spans="1:29" ht="93.75" customHeight="1" x14ac:dyDescent="0.25">
      <c r="A640" s="616">
        <v>185</v>
      </c>
      <c r="B640" s="434" t="s">
        <v>235</v>
      </c>
      <c r="C640" s="496">
        <f>C641+C642</f>
        <v>8571</v>
      </c>
      <c r="D640" s="496">
        <f t="shared" ref="D640:V640" si="1393">D641+D642</f>
        <v>10798.01</v>
      </c>
      <c r="E640" s="496">
        <f t="shared" si="1393"/>
        <v>10845.01</v>
      </c>
      <c r="F640" s="561">
        <f t="shared" si="1393"/>
        <v>100.56796173141991</v>
      </c>
      <c r="G640" s="496">
        <f t="shared" si="1393"/>
        <v>600</v>
      </c>
      <c r="H640" s="496">
        <f t="shared" si="1393"/>
        <v>1900</v>
      </c>
      <c r="I640" s="496">
        <f t="shared" si="1393"/>
        <v>1900</v>
      </c>
      <c r="J640" s="496">
        <f t="shared" si="1393"/>
        <v>1800</v>
      </c>
      <c r="K640" s="496">
        <f t="shared" si="1393"/>
        <v>1800</v>
      </c>
      <c r="L640" s="496">
        <f t="shared" si="1393"/>
        <v>1800</v>
      </c>
      <c r="M640" s="496">
        <f t="shared" si="1393"/>
        <v>1700</v>
      </c>
      <c r="N640" s="496">
        <f t="shared" si="1393"/>
        <v>1700</v>
      </c>
      <c r="O640" s="496">
        <f t="shared" si="1393"/>
        <v>1700</v>
      </c>
      <c r="P640" s="496">
        <f t="shared" si="1393"/>
        <v>1900</v>
      </c>
      <c r="Q640" s="496">
        <f t="shared" si="1393"/>
        <v>2825.33</v>
      </c>
      <c r="R640" s="496">
        <f t="shared" si="1393"/>
        <v>2872.33</v>
      </c>
      <c r="S640" s="496">
        <f t="shared" si="1393"/>
        <v>2571</v>
      </c>
      <c r="T640" s="496">
        <f t="shared" si="1393"/>
        <v>2572.6799999999998</v>
      </c>
      <c r="U640" s="496">
        <f t="shared" si="1393"/>
        <v>2572.6799999999998</v>
      </c>
      <c r="V640" s="561">
        <f t="shared" si="1393"/>
        <v>100.06534422403732</v>
      </c>
    </row>
    <row r="641" spans="1:22" x14ac:dyDescent="0.25">
      <c r="A641" s="616"/>
      <c r="B641" s="505" t="s">
        <v>13</v>
      </c>
      <c r="C641" s="528">
        <f t="shared" ref="C641:E642" si="1394">G641+J641+M641+P641+S641</f>
        <v>8571</v>
      </c>
      <c r="D641" s="528">
        <f t="shared" si="1394"/>
        <v>8572.68</v>
      </c>
      <c r="E641" s="528">
        <f t="shared" si="1394"/>
        <v>8619.68</v>
      </c>
      <c r="F641" s="564">
        <f>E641/C641*100</f>
        <v>100.56796173141991</v>
      </c>
      <c r="G641" s="551">
        <v>600</v>
      </c>
      <c r="H641" s="551">
        <v>600</v>
      </c>
      <c r="I641" s="551">
        <v>600</v>
      </c>
      <c r="J641" s="535">
        <v>1800</v>
      </c>
      <c r="K641" s="535">
        <v>1800</v>
      </c>
      <c r="L641" s="535">
        <v>1800</v>
      </c>
      <c r="M641" s="535">
        <v>1700</v>
      </c>
      <c r="N641" s="535">
        <v>1700</v>
      </c>
      <c r="O641" s="535">
        <v>1700</v>
      </c>
      <c r="P641" s="535">
        <v>1900</v>
      </c>
      <c r="Q641" s="535">
        <v>1900</v>
      </c>
      <c r="R641" s="535">
        <v>1947</v>
      </c>
      <c r="S641" s="535">
        <v>2571</v>
      </c>
      <c r="T641" s="535">
        <v>2572.6799999999998</v>
      </c>
      <c r="U641" s="535">
        <v>2572.6799999999998</v>
      </c>
      <c r="V641" s="564">
        <f>U641/S641*100</f>
        <v>100.06534422403732</v>
      </c>
    </row>
    <row r="642" spans="1:22" ht="60" x14ac:dyDescent="0.25">
      <c r="A642" s="616"/>
      <c r="B642" s="505" t="s">
        <v>698</v>
      </c>
      <c r="C642" s="528">
        <f t="shared" si="1394"/>
        <v>0</v>
      </c>
      <c r="D642" s="528">
        <f t="shared" si="1394"/>
        <v>2225.33</v>
      </c>
      <c r="E642" s="528">
        <f t="shared" si="1394"/>
        <v>2225.33</v>
      </c>
      <c r="F642" s="564"/>
      <c r="G642" s="535">
        <v>0</v>
      </c>
      <c r="H642" s="535">
        <v>1300</v>
      </c>
      <c r="I642" s="535">
        <v>1300</v>
      </c>
      <c r="J642" s="535">
        <v>0</v>
      </c>
      <c r="K642" s="535">
        <v>0</v>
      </c>
      <c r="L642" s="535">
        <v>0</v>
      </c>
      <c r="M642" s="535">
        <v>0</v>
      </c>
      <c r="N642" s="535">
        <v>0</v>
      </c>
      <c r="O642" s="535">
        <v>0</v>
      </c>
      <c r="P642" s="535">
        <v>0</v>
      </c>
      <c r="Q642" s="535">
        <v>925.33</v>
      </c>
      <c r="R642" s="535">
        <v>925.33</v>
      </c>
      <c r="S642" s="535">
        <v>0</v>
      </c>
      <c r="T642" s="535">
        <v>0</v>
      </c>
      <c r="U642" s="535">
        <v>0</v>
      </c>
      <c r="V642" s="564"/>
    </row>
    <row r="643" spans="1:22" ht="93.75" customHeight="1" x14ac:dyDescent="0.25">
      <c r="A643" s="616">
        <v>186</v>
      </c>
      <c r="B643" s="434" t="s">
        <v>236</v>
      </c>
      <c r="C643" s="496">
        <f>C644+C645</f>
        <v>8440</v>
      </c>
      <c r="D643" s="496">
        <f t="shared" ref="D643:V643" si="1395">D644+D645</f>
        <v>10349.799999999999</v>
      </c>
      <c r="E643" s="496">
        <f t="shared" si="1395"/>
        <v>10313.969999999999</v>
      </c>
      <c r="F643" s="516">
        <f t="shared" ref="F643:F644" si="1396">E643/C643*100</f>
        <v>122.20343601895733</v>
      </c>
      <c r="G643" s="496">
        <f t="shared" si="1395"/>
        <v>400</v>
      </c>
      <c r="H643" s="496">
        <f t="shared" si="1395"/>
        <v>400</v>
      </c>
      <c r="I643" s="496">
        <f t="shared" si="1395"/>
        <v>400</v>
      </c>
      <c r="J643" s="496">
        <f t="shared" si="1395"/>
        <v>2200</v>
      </c>
      <c r="K643" s="496">
        <f t="shared" si="1395"/>
        <v>2200</v>
      </c>
      <c r="L643" s="496">
        <f t="shared" si="1395"/>
        <v>2199.17</v>
      </c>
      <c r="M643" s="496">
        <f t="shared" si="1395"/>
        <v>1700</v>
      </c>
      <c r="N643" s="496">
        <f t="shared" si="1395"/>
        <v>1700</v>
      </c>
      <c r="O643" s="496">
        <f t="shared" si="1395"/>
        <v>1700</v>
      </c>
      <c r="P643" s="496">
        <f t="shared" si="1395"/>
        <v>1900</v>
      </c>
      <c r="Q643" s="496">
        <f t="shared" si="1395"/>
        <v>3809.8</v>
      </c>
      <c r="R643" s="496">
        <f t="shared" si="1395"/>
        <v>3774.8</v>
      </c>
      <c r="S643" s="496">
        <f t="shared" si="1395"/>
        <v>2240</v>
      </c>
      <c r="T643" s="496">
        <f t="shared" si="1395"/>
        <v>2240</v>
      </c>
      <c r="U643" s="496">
        <f t="shared" si="1395"/>
        <v>2240</v>
      </c>
      <c r="V643" s="561">
        <f t="shared" si="1395"/>
        <v>100</v>
      </c>
    </row>
    <row r="644" spans="1:22" x14ac:dyDescent="0.25">
      <c r="A644" s="616"/>
      <c r="B644" s="505" t="s">
        <v>13</v>
      </c>
      <c r="C644" s="528">
        <f>G644+J644+M644+P644+S644</f>
        <v>8440</v>
      </c>
      <c r="D644" s="528">
        <f t="shared" ref="D644:E645" si="1397">H644+K644+N644+Q644+T644</f>
        <v>8440</v>
      </c>
      <c r="E644" s="528">
        <f t="shared" si="1397"/>
        <v>8404.17</v>
      </c>
      <c r="F644" s="564">
        <f t="shared" si="1396"/>
        <v>99.575473933649292</v>
      </c>
      <c r="G644" s="535">
        <v>400</v>
      </c>
      <c r="H644" s="535">
        <v>400</v>
      </c>
      <c r="I644" s="535">
        <v>400</v>
      </c>
      <c r="J644" s="535">
        <v>2200</v>
      </c>
      <c r="K644" s="535">
        <v>2200</v>
      </c>
      <c r="L644" s="535">
        <v>2199.17</v>
      </c>
      <c r="M644" s="535">
        <v>1700</v>
      </c>
      <c r="N644" s="535">
        <v>1700</v>
      </c>
      <c r="O644" s="535">
        <v>1700</v>
      </c>
      <c r="P644" s="535">
        <v>1900</v>
      </c>
      <c r="Q644" s="535">
        <v>1900</v>
      </c>
      <c r="R644" s="535">
        <v>1865</v>
      </c>
      <c r="S644" s="535">
        <v>2240</v>
      </c>
      <c r="T644" s="535">
        <v>2240</v>
      </c>
      <c r="U644" s="535">
        <v>2240</v>
      </c>
      <c r="V644" s="564">
        <f>U644/S644*100</f>
        <v>100</v>
      </c>
    </row>
    <row r="645" spans="1:22" ht="60" x14ac:dyDescent="0.25">
      <c r="A645" s="616"/>
      <c r="B645" s="505" t="s">
        <v>698</v>
      </c>
      <c r="C645" s="528">
        <f>G645+J645+M645+P645+S645</f>
        <v>0</v>
      </c>
      <c r="D645" s="528">
        <f t="shared" si="1397"/>
        <v>1909.8</v>
      </c>
      <c r="E645" s="528">
        <f t="shared" si="1397"/>
        <v>1909.8</v>
      </c>
      <c r="F645" s="564"/>
      <c r="G645" s="535">
        <v>0</v>
      </c>
      <c r="H645" s="535">
        <v>0</v>
      </c>
      <c r="I645" s="535">
        <v>0</v>
      </c>
      <c r="J645" s="535">
        <v>0</v>
      </c>
      <c r="K645" s="535">
        <v>0</v>
      </c>
      <c r="L645" s="535">
        <v>0</v>
      </c>
      <c r="M645" s="535">
        <v>0</v>
      </c>
      <c r="N645" s="535">
        <v>0</v>
      </c>
      <c r="O645" s="535">
        <v>0</v>
      </c>
      <c r="P645" s="535">
        <v>0</v>
      </c>
      <c r="Q645" s="535">
        <v>1909.8</v>
      </c>
      <c r="R645" s="535">
        <v>1909.8</v>
      </c>
      <c r="S645" s="535">
        <v>0</v>
      </c>
      <c r="T645" s="535">
        <v>0</v>
      </c>
      <c r="U645" s="535">
        <v>0</v>
      </c>
      <c r="V645" s="564">
        <v>0</v>
      </c>
    </row>
    <row r="646" spans="1:22" ht="105" x14ac:dyDescent="0.25">
      <c r="A646" s="616">
        <v>187</v>
      </c>
      <c r="B646" s="434" t="s">
        <v>837</v>
      </c>
      <c r="C646" s="496">
        <f t="shared" ref="C646:R646" si="1398">C647</f>
        <v>10000</v>
      </c>
      <c r="D646" s="496">
        <f t="shared" si="1398"/>
        <v>10000</v>
      </c>
      <c r="E646" s="496">
        <f t="shared" si="1398"/>
        <v>10000</v>
      </c>
      <c r="F646" s="561">
        <f t="shared" si="1398"/>
        <v>100</v>
      </c>
      <c r="G646" s="496">
        <f t="shared" si="1398"/>
        <v>0</v>
      </c>
      <c r="H646" s="496">
        <f t="shared" si="1398"/>
        <v>0</v>
      </c>
      <c r="I646" s="496">
        <f t="shared" si="1398"/>
        <v>0</v>
      </c>
      <c r="J646" s="496">
        <f t="shared" si="1398"/>
        <v>0</v>
      </c>
      <c r="K646" s="496">
        <f t="shared" si="1398"/>
        <v>0</v>
      </c>
      <c r="L646" s="496">
        <f t="shared" si="1398"/>
        <v>0</v>
      </c>
      <c r="M646" s="496">
        <f t="shared" si="1398"/>
        <v>0</v>
      </c>
      <c r="N646" s="496">
        <f t="shared" si="1398"/>
        <v>0</v>
      </c>
      <c r="O646" s="496">
        <f t="shared" si="1398"/>
        <v>0</v>
      </c>
      <c r="P646" s="496">
        <f t="shared" si="1398"/>
        <v>5000</v>
      </c>
      <c r="Q646" s="496">
        <f t="shared" si="1398"/>
        <v>5000</v>
      </c>
      <c r="R646" s="496">
        <f t="shared" si="1398"/>
        <v>5000</v>
      </c>
      <c r="S646" s="496">
        <f t="shared" ref="S646:V646" si="1399">S647</f>
        <v>5000</v>
      </c>
      <c r="T646" s="496">
        <f t="shared" si="1399"/>
        <v>5000</v>
      </c>
      <c r="U646" s="496">
        <f t="shared" si="1399"/>
        <v>5000</v>
      </c>
      <c r="V646" s="561">
        <f t="shared" si="1399"/>
        <v>100</v>
      </c>
    </row>
    <row r="647" spans="1:22" x14ac:dyDescent="0.25">
      <c r="A647" s="616"/>
      <c r="B647" s="505" t="s">
        <v>13</v>
      </c>
      <c r="C647" s="528">
        <f t="shared" ref="C647" si="1400">G647+J647+M647+P647+S647</f>
        <v>10000</v>
      </c>
      <c r="D647" s="528">
        <f t="shared" ref="D647" si="1401">H647+K647+N647+Q647+T647</f>
        <v>10000</v>
      </c>
      <c r="E647" s="528">
        <f t="shared" ref="E647" si="1402">I647+L647+O647+R647+U647</f>
        <v>10000</v>
      </c>
      <c r="F647" s="564">
        <f t="shared" ref="F647" si="1403">E647/C647*100</f>
        <v>100</v>
      </c>
      <c r="G647" s="535">
        <v>0</v>
      </c>
      <c r="H647" s="535">
        <v>0</v>
      </c>
      <c r="I647" s="535">
        <v>0</v>
      </c>
      <c r="J647" s="535">
        <v>0</v>
      </c>
      <c r="K647" s="535">
        <v>0</v>
      </c>
      <c r="L647" s="535">
        <v>0</v>
      </c>
      <c r="M647" s="535">
        <v>0</v>
      </c>
      <c r="N647" s="535">
        <v>0</v>
      </c>
      <c r="O647" s="535">
        <v>0</v>
      </c>
      <c r="P647" s="535">
        <v>5000</v>
      </c>
      <c r="Q647" s="535">
        <v>5000</v>
      </c>
      <c r="R647" s="535">
        <v>5000</v>
      </c>
      <c r="S647" s="535">
        <v>5000</v>
      </c>
      <c r="T647" s="535">
        <v>5000</v>
      </c>
      <c r="U647" s="535">
        <v>5000</v>
      </c>
      <c r="V647" s="564">
        <f t="shared" ref="V647" si="1404">U647/S647*100</f>
        <v>100</v>
      </c>
    </row>
    <row r="648" spans="1:22" ht="48.75" customHeight="1" x14ac:dyDescent="0.25">
      <c r="A648" s="616">
        <v>188</v>
      </c>
      <c r="B648" s="434" t="s">
        <v>838</v>
      </c>
      <c r="C648" s="496">
        <f t="shared" ref="C648:R648" si="1405">C649</f>
        <v>2000</v>
      </c>
      <c r="D648" s="496">
        <f t="shared" si="1405"/>
        <v>2000</v>
      </c>
      <c r="E648" s="496">
        <f t="shared" si="1405"/>
        <v>2000</v>
      </c>
      <c r="F648" s="561">
        <f t="shared" si="1405"/>
        <v>100</v>
      </c>
      <c r="G648" s="496">
        <f t="shared" si="1405"/>
        <v>0</v>
      </c>
      <c r="H648" s="496">
        <f t="shared" si="1405"/>
        <v>0</v>
      </c>
      <c r="I648" s="496">
        <f t="shared" si="1405"/>
        <v>0</v>
      </c>
      <c r="J648" s="496">
        <f t="shared" si="1405"/>
        <v>0</v>
      </c>
      <c r="K648" s="496">
        <f t="shared" si="1405"/>
        <v>0</v>
      </c>
      <c r="L648" s="496">
        <f t="shared" si="1405"/>
        <v>0</v>
      </c>
      <c r="M648" s="496">
        <f t="shared" si="1405"/>
        <v>0</v>
      </c>
      <c r="N648" s="496">
        <f t="shared" si="1405"/>
        <v>0</v>
      </c>
      <c r="O648" s="496">
        <f t="shared" si="1405"/>
        <v>0</v>
      </c>
      <c r="P648" s="496">
        <f t="shared" si="1405"/>
        <v>1000</v>
      </c>
      <c r="Q648" s="496">
        <f t="shared" si="1405"/>
        <v>1000</v>
      </c>
      <c r="R648" s="496">
        <f t="shared" si="1405"/>
        <v>1000</v>
      </c>
      <c r="S648" s="496">
        <f t="shared" ref="S648:V648" si="1406">S649</f>
        <v>1000</v>
      </c>
      <c r="T648" s="496">
        <f t="shared" si="1406"/>
        <v>1000</v>
      </c>
      <c r="U648" s="496">
        <f t="shared" si="1406"/>
        <v>1000</v>
      </c>
      <c r="V648" s="561">
        <f t="shared" si="1406"/>
        <v>100</v>
      </c>
    </row>
    <row r="649" spans="1:22" x14ac:dyDescent="0.25">
      <c r="A649" s="616"/>
      <c r="B649" s="505" t="s">
        <v>13</v>
      </c>
      <c r="C649" s="528">
        <f t="shared" ref="C649" si="1407">G649+J649+M649+P649+S649</f>
        <v>2000</v>
      </c>
      <c r="D649" s="528">
        <f t="shared" ref="D649" si="1408">H649+K649+N649+Q649+T649</f>
        <v>2000</v>
      </c>
      <c r="E649" s="528">
        <f t="shared" ref="E649" si="1409">I649+L649+O649+R649+U649</f>
        <v>2000</v>
      </c>
      <c r="F649" s="564">
        <f t="shared" ref="F649" si="1410">E649/C649*100</f>
        <v>100</v>
      </c>
      <c r="G649" s="535">
        <v>0</v>
      </c>
      <c r="H649" s="535">
        <v>0</v>
      </c>
      <c r="I649" s="535">
        <v>0</v>
      </c>
      <c r="J649" s="535">
        <v>0</v>
      </c>
      <c r="K649" s="535">
        <v>0</v>
      </c>
      <c r="L649" s="535">
        <v>0</v>
      </c>
      <c r="M649" s="535">
        <v>0</v>
      </c>
      <c r="N649" s="535">
        <v>0</v>
      </c>
      <c r="O649" s="535">
        <v>0</v>
      </c>
      <c r="P649" s="535">
        <v>1000</v>
      </c>
      <c r="Q649" s="535">
        <v>1000</v>
      </c>
      <c r="R649" s="535">
        <v>1000</v>
      </c>
      <c r="S649" s="535">
        <v>1000</v>
      </c>
      <c r="T649" s="535">
        <v>1000</v>
      </c>
      <c r="U649" s="535">
        <v>1000</v>
      </c>
      <c r="V649" s="564">
        <f t="shared" ref="V649" si="1411">U649/S649*100</f>
        <v>100</v>
      </c>
    </row>
    <row r="650" spans="1:22" ht="81.75" customHeight="1" x14ac:dyDescent="0.25">
      <c r="A650" s="616">
        <v>189</v>
      </c>
      <c r="B650" s="434" t="s">
        <v>839</v>
      </c>
      <c r="C650" s="496">
        <f t="shared" ref="C650:R650" si="1412">C651</f>
        <v>7406</v>
      </c>
      <c r="D650" s="496">
        <f t="shared" si="1412"/>
        <v>7406</v>
      </c>
      <c r="E650" s="496">
        <f t="shared" si="1412"/>
        <v>7406</v>
      </c>
      <c r="F650" s="561">
        <f t="shared" si="1412"/>
        <v>100</v>
      </c>
      <c r="G650" s="496">
        <f t="shared" si="1412"/>
        <v>0</v>
      </c>
      <c r="H650" s="496">
        <f t="shared" si="1412"/>
        <v>0</v>
      </c>
      <c r="I650" s="496">
        <f t="shared" si="1412"/>
        <v>0</v>
      </c>
      <c r="J650" s="496">
        <f t="shared" si="1412"/>
        <v>0</v>
      </c>
      <c r="K650" s="496">
        <f t="shared" si="1412"/>
        <v>0</v>
      </c>
      <c r="L650" s="496">
        <f t="shared" si="1412"/>
        <v>0</v>
      </c>
      <c r="M650" s="496">
        <f t="shared" si="1412"/>
        <v>3406</v>
      </c>
      <c r="N650" s="496">
        <f t="shared" si="1412"/>
        <v>3406</v>
      </c>
      <c r="O650" s="496">
        <f t="shared" si="1412"/>
        <v>3406</v>
      </c>
      <c r="P650" s="496">
        <f t="shared" si="1412"/>
        <v>4000</v>
      </c>
      <c r="Q650" s="496">
        <f t="shared" si="1412"/>
        <v>4000</v>
      </c>
      <c r="R650" s="496">
        <f t="shared" si="1412"/>
        <v>4000</v>
      </c>
      <c r="S650" s="496">
        <f t="shared" ref="S650:V650" si="1413">S651</f>
        <v>0</v>
      </c>
      <c r="T650" s="496">
        <f t="shared" si="1413"/>
        <v>0</v>
      </c>
      <c r="U650" s="496">
        <f t="shared" si="1413"/>
        <v>0</v>
      </c>
      <c r="V650" s="561">
        <f t="shared" si="1413"/>
        <v>0</v>
      </c>
    </row>
    <row r="651" spans="1:22" x14ac:dyDescent="0.25">
      <c r="A651" s="616"/>
      <c r="B651" s="505" t="s">
        <v>13</v>
      </c>
      <c r="C651" s="528">
        <f t="shared" ref="C651" si="1414">G651+J651+M651+P651+S651</f>
        <v>7406</v>
      </c>
      <c r="D651" s="528">
        <f t="shared" ref="D651" si="1415">H651+K651+N651+Q651+T651</f>
        <v>7406</v>
      </c>
      <c r="E651" s="528">
        <f t="shared" ref="E651" si="1416">I651+L651+O651+R651+U651</f>
        <v>7406</v>
      </c>
      <c r="F651" s="564">
        <f t="shared" ref="F651" si="1417">E651/C651*100</f>
        <v>100</v>
      </c>
      <c r="G651" s="535">
        <v>0</v>
      </c>
      <c r="H651" s="535">
        <v>0</v>
      </c>
      <c r="I651" s="535">
        <v>0</v>
      </c>
      <c r="J651" s="535">
        <v>0</v>
      </c>
      <c r="K651" s="535">
        <v>0</v>
      </c>
      <c r="L651" s="535">
        <v>0</v>
      </c>
      <c r="M651" s="535">
        <v>3406</v>
      </c>
      <c r="N651" s="535">
        <v>3406</v>
      </c>
      <c r="O651" s="535">
        <v>3406</v>
      </c>
      <c r="P651" s="535">
        <v>4000</v>
      </c>
      <c r="Q651" s="535">
        <v>4000</v>
      </c>
      <c r="R651" s="535">
        <v>4000</v>
      </c>
      <c r="S651" s="535">
        <v>0</v>
      </c>
      <c r="T651" s="535">
        <v>0</v>
      </c>
      <c r="U651" s="535">
        <v>0</v>
      </c>
      <c r="V651" s="564">
        <v>0</v>
      </c>
    </row>
    <row r="652" spans="1:22" ht="75" x14ac:dyDescent="0.25">
      <c r="A652" s="616">
        <v>190</v>
      </c>
      <c r="B652" s="434" t="s">
        <v>840</v>
      </c>
      <c r="C652" s="496">
        <f t="shared" ref="C652:R652" si="1418">C653</f>
        <v>7500</v>
      </c>
      <c r="D652" s="496">
        <f t="shared" si="1418"/>
        <v>7500</v>
      </c>
      <c r="E652" s="496">
        <f t="shared" si="1418"/>
        <v>0</v>
      </c>
      <c r="F652" s="561">
        <f t="shared" si="1418"/>
        <v>0</v>
      </c>
      <c r="G652" s="496">
        <f t="shared" si="1418"/>
        <v>0</v>
      </c>
      <c r="H652" s="496">
        <f t="shared" si="1418"/>
        <v>0</v>
      </c>
      <c r="I652" s="496">
        <f t="shared" si="1418"/>
        <v>0</v>
      </c>
      <c r="J652" s="496">
        <f t="shared" si="1418"/>
        <v>0</v>
      </c>
      <c r="K652" s="496">
        <f t="shared" si="1418"/>
        <v>0</v>
      </c>
      <c r="L652" s="496">
        <f t="shared" si="1418"/>
        <v>0</v>
      </c>
      <c r="M652" s="496">
        <f t="shared" si="1418"/>
        <v>0</v>
      </c>
      <c r="N652" s="496">
        <f t="shared" si="1418"/>
        <v>0</v>
      </c>
      <c r="O652" s="496">
        <f t="shared" si="1418"/>
        <v>0</v>
      </c>
      <c r="P652" s="496">
        <f t="shared" si="1418"/>
        <v>7500</v>
      </c>
      <c r="Q652" s="496">
        <f t="shared" si="1418"/>
        <v>7500</v>
      </c>
      <c r="R652" s="496">
        <f t="shared" si="1418"/>
        <v>0</v>
      </c>
      <c r="S652" s="496">
        <f t="shared" ref="S652:V652" si="1419">S653</f>
        <v>0</v>
      </c>
      <c r="T652" s="496">
        <f t="shared" si="1419"/>
        <v>0</v>
      </c>
      <c r="U652" s="496">
        <f t="shared" si="1419"/>
        <v>0</v>
      </c>
      <c r="V652" s="561">
        <f t="shared" si="1419"/>
        <v>0</v>
      </c>
    </row>
    <row r="653" spans="1:22" x14ac:dyDescent="0.25">
      <c r="A653" s="616"/>
      <c r="B653" s="505" t="s">
        <v>13</v>
      </c>
      <c r="C653" s="528">
        <f t="shared" ref="C653" si="1420">G653+J653+M653+P653+S653</f>
        <v>7500</v>
      </c>
      <c r="D653" s="528">
        <f t="shared" ref="D653" si="1421">H653+K653+N653+Q653+T653</f>
        <v>7500</v>
      </c>
      <c r="E653" s="528">
        <f t="shared" ref="E653" si="1422">I653+L653+O653+R653+U653</f>
        <v>0</v>
      </c>
      <c r="F653" s="564">
        <f t="shared" ref="F653" si="1423">E653/C653*100</f>
        <v>0</v>
      </c>
      <c r="G653" s="535">
        <v>0</v>
      </c>
      <c r="H653" s="535">
        <v>0</v>
      </c>
      <c r="I653" s="535">
        <v>0</v>
      </c>
      <c r="J653" s="535">
        <v>0</v>
      </c>
      <c r="K653" s="535">
        <v>0</v>
      </c>
      <c r="L653" s="535">
        <v>0</v>
      </c>
      <c r="M653" s="535">
        <v>0</v>
      </c>
      <c r="N653" s="535">
        <v>0</v>
      </c>
      <c r="O653" s="535">
        <v>0</v>
      </c>
      <c r="P653" s="535">
        <v>7500</v>
      </c>
      <c r="Q653" s="535">
        <v>7500</v>
      </c>
      <c r="R653" s="535">
        <v>0</v>
      </c>
      <c r="S653" s="535">
        <v>0</v>
      </c>
      <c r="T653" s="535">
        <v>0</v>
      </c>
      <c r="U653" s="535">
        <v>0</v>
      </c>
      <c r="V653" s="564">
        <v>0</v>
      </c>
    </row>
    <row r="654" spans="1:22" ht="75.75" customHeight="1" x14ac:dyDescent="0.25">
      <c r="A654" s="616">
        <v>191</v>
      </c>
      <c r="B654" s="434" t="s">
        <v>841</v>
      </c>
      <c r="C654" s="496">
        <f t="shared" ref="C654:R654" si="1424">C655</f>
        <v>12500</v>
      </c>
      <c r="D654" s="496">
        <f t="shared" si="1424"/>
        <v>12500</v>
      </c>
      <c r="E654" s="496">
        <f t="shared" si="1424"/>
        <v>0</v>
      </c>
      <c r="F654" s="561">
        <f t="shared" si="1424"/>
        <v>0</v>
      </c>
      <c r="G654" s="496">
        <f t="shared" si="1424"/>
        <v>0</v>
      </c>
      <c r="H654" s="496">
        <f t="shared" si="1424"/>
        <v>0</v>
      </c>
      <c r="I654" s="496">
        <f t="shared" si="1424"/>
        <v>0</v>
      </c>
      <c r="J654" s="496">
        <f t="shared" si="1424"/>
        <v>0</v>
      </c>
      <c r="K654" s="496">
        <f t="shared" si="1424"/>
        <v>0</v>
      </c>
      <c r="L654" s="496">
        <f t="shared" si="1424"/>
        <v>0</v>
      </c>
      <c r="M654" s="496">
        <f t="shared" si="1424"/>
        <v>0</v>
      </c>
      <c r="N654" s="496">
        <f t="shared" si="1424"/>
        <v>0</v>
      </c>
      <c r="O654" s="496">
        <f t="shared" si="1424"/>
        <v>0</v>
      </c>
      <c r="P654" s="496">
        <f t="shared" si="1424"/>
        <v>12500</v>
      </c>
      <c r="Q654" s="496">
        <f t="shared" si="1424"/>
        <v>12500</v>
      </c>
      <c r="R654" s="496">
        <f t="shared" si="1424"/>
        <v>0</v>
      </c>
      <c r="S654" s="496">
        <f t="shared" ref="S654:V654" si="1425">S655</f>
        <v>0</v>
      </c>
      <c r="T654" s="496">
        <f t="shared" si="1425"/>
        <v>0</v>
      </c>
      <c r="U654" s="496">
        <f t="shared" si="1425"/>
        <v>0</v>
      </c>
      <c r="V654" s="561">
        <f t="shared" si="1425"/>
        <v>0</v>
      </c>
    </row>
    <row r="655" spans="1:22" x14ac:dyDescent="0.25">
      <c r="A655" s="616"/>
      <c r="B655" s="505" t="s">
        <v>13</v>
      </c>
      <c r="C655" s="528">
        <f t="shared" ref="C655" si="1426">G655+J655+M655+P655+S655</f>
        <v>12500</v>
      </c>
      <c r="D655" s="528">
        <f t="shared" ref="D655" si="1427">H655+K655+N655+Q655+T655</f>
        <v>12500</v>
      </c>
      <c r="E655" s="528">
        <f t="shared" ref="E655" si="1428">I655+L655+O655+R655+U655</f>
        <v>0</v>
      </c>
      <c r="F655" s="564">
        <f t="shared" ref="F655" si="1429">E655/C655*100</f>
        <v>0</v>
      </c>
      <c r="G655" s="535">
        <v>0</v>
      </c>
      <c r="H655" s="535">
        <v>0</v>
      </c>
      <c r="I655" s="535">
        <v>0</v>
      </c>
      <c r="J655" s="535">
        <v>0</v>
      </c>
      <c r="K655" s="535">
        <v>0</v>
      </c>
      <c r="L655" s="535">
        <v>0</v>
      </c>
      <c r="M655" s="535">
        <v>0</v>
      </c>
      <c r="N655" s="535">
        <v>0</v>
      </c>
      <c r="O655" s="535">
        <v>0</v>
      </c>
      <c r="P655" s="535">
        <v>12500</v>
      </c>
      <c r="Q655" s="535">
        <v>12500</v>
      </c>
      <c r="R655" s="535">
        <v>0</v>
      </c>
      <c r="S655" s="535">
        <v>0</v>
      </c>
      <c r="T655" s="535">
        <v>0</v>
      </c>
      <c r="U655" s="535">
        <v>0</v>
      </c>
      <c r="V655" s="564">
        <v>0</v>
      </c>
    </row>
    <row r="656" spans="1:22" ht="90" x14ac:dyDescent="0.25">
      <c r="A656" s="616">
        <v>192</v>
      </c>
      <c r="B656" s="434" t="s">
        <v>842</v>
      </c>
      <c r="C656" s="496">
        <f t="shared" ref="C656:R656" si="1430">C657</f>
        <v>7568</v>
      </c>
      <c r="D656" s="496">
        <f t="shared" si="1430"/>
        <v>7568</v>
      </c>
      <c r="E656" s="496">
        <f t="shared" si="1430"/>
        <v>7568</v>
      </c>
      <c r="F656" s="561">
        <f t="shared" si="1430"/>
        <v>100</v>
      </c>
      <c r="G656" s="496">
        <f t="shared" si="1430"/>
        <v>3784</v>
      </c>
      <c r="H656" s="496">
        <f t="shared" si="1430"/>
        <v>3784</v>
      </c>
      <c r="I656" s="496">
        <f t="shared" si="1430"/>
        <v>3784</v>
      </c>
      <c r="J656" s="496">
        <f t="shared" si="1430"/>
        <v>3784</v>
      </c>
      <c r="K656" s="496">
        <f t="shared" si="1430"/>
        <v>3784</v>
      </c>
      <c r="L656" s="496">
        <f t="shared" si="1430"/>
        <v>3784</v>
      </c>
      <c r="M656" s="496">
        <f t="shared" si="1430"/>
        <v>0</v>
      </c>
      <c r="N656" s="496">
        <f t="shared" si="1430"/>
        <v>0</v>
      </c>
      <c r="O656" s="496">
        <f t="shared" si="1430"/>
        <v>0</v>
      </c>
      <c r="P656" s="496">
        <f t="shared" si="1430"/>
        <v>0</v>
      </c>
      <c r="Q656" s="496">
        <f t="shared" si="1430"/>
        <v>0</v>
      </c>
      <c r="R656" s="496">
        <f t="shared" si="1430"/>
        <v>0</v>
      </c>
      <c r="S656" s="496">
        <f t="shared" ref="S656:V656" si="1431">S657</f>
        <v>0</v>
      </c>
      <c r="T656" s="496">
        <f t="shared" si="1431"/>
        <v>0</v>
      </c>
      <c r="U656" s="496">
        <f t="shared" si="1431"/>
        <v>0</v>
      </c>
      <c r="V656" s="561">
        <f t="shared" si="1431"/>
        <v>0</v>
      </c>
    </row>
    <row r="657" spans="1:29" x14ac:dyDescent="0.25">
      <c r="A657" s="616"/>
      <c r="B657" s="505" t="s">
        <v>13</v>
      </c>
      <c r="C657" s="528">
        <f t="shared" ref="C657" si="1432">G657+J657+M657+P657+S657</f>
        <v>7568</v>
      </c>
      <c r="D657" s="528">
        <f t="shared" ref="D657" si="1433">H657+K657+N657+Q657+T657</f>
        <v>7568</v>
      </c>
      <c r="E657" s="528">
        <f t="shared" ref="E657" si="1434">I657+L657+O657+R657+U657</f>
        <v>7568</v>
      </c>
      <c r="F657" s="564">
        <f t="shared" ref="F657" si="1435">E657/C657*100</f>
        <v>100</v>
      </c>
      <c r="G657" s="535">
        <v>3784</v>
      </c>
      <c r="H657" s="535">
        <v>3784</v>
      </c>
      <c r="I657" s="535">
        <v>3784</v>
      </c>
      <c r="J657" s="535">
        <v>3784</v>
      </c>
      <c r="K657" s="535">
        <v>3784</v>
      </c>
      <c r="L657" s="535">
        <v>3784</v>
      </c>
      <c r="M657" s="535">
        <v>0</v>
      </c>
      <c r="N657" s="535">
        <v>0</v>
      </c>
      <c r="O657" s="535">
        <v>0</v>
      </c>
      <c r="P657" s="535">
        <v>0</v>
      </c>
      <c r="Q657" s="535">
        <v>0</v>
      </c>
      <c r="R657" s="535">
        <v>0</v>
      </c>
      <c r="S657" s="535">
        <v>0</v>
      </c>
      <c r="T657" s="535">
        <v>0</v>
      </c>
      <c r="U657" s="535">
        <v>0</v>
      </c>
      <c r="V657" s="564">
        <v>0</v>
      </c>
    </row>
    <row r="658" spans="1:29" ht="106.5" customHeight="1" x14ac:dyDescent="0.25">
      <c r="A658" s="616">
        <v>193</v>
      </c>
      <c r="B658" s="434" t="s">
        <v>843</v>
      </c>
      <c r="C658" s="496">
        <f t="shared" ref="C658:R658" si="1436">C659</f>
        <v>10000</v>
      </c>
      <c r="D658" s="496">
        <f t="shared" si="1436"/>
        <v>10000</v>
      </c>
      <c r="E658" s="496">
        <f t="shared" si="1436"/>
        <v>10000</v>
      </c>
      <c r="F658" s="561">
        <f t="shared" si="1436"/>
        <v>100</v>
      </c>
      <c r="G658" s="496">
        <f t="shared" si="1436"/>
        <v>0</v>
      </c>
      <c r="H658" s="496">
        <f t="shared" si="1436"/>
        <v>0</v>
      </c>
      <c r="I658" s="496">
        <f t="shared" si="1436"/>
        <v>0</v>
      </c>
      <c r="J658" s="496">
        <f t="shared" si="1436"/>
        <v>0</v>
      </c>
      <c r="K658" s="496">
        <f t="shared" si="1436"/>
        <v>0</v>
      </c>
      <c r="L658" s="496">
        <f t="shared" si="1436"/>
        <v>0</v>
      </c>
      <c r="M658" s="496">
        <f t="shared" si="1436"/>
        <v>0</v>
      </c>
      <c r="N658" s="496">
        <f t="shared" si="1436"/>
        <v>0</v>
      </c>
      <c r="O658" s="496">
        <f t="shared" si="1436"/>
        <v>0</v>
      </c>
      <c r="P658" s="496">
        <f t="shared" si="1436"/>
        <v>5000</v>
      </c>
      <c r="Q658" s="496">
        <f t="shared" si="1436"/>
        <v>5000</v>
      </c>
      <c r="R658" s="496">
        <f t="shared" si="1436"/>
        <v>5000</v>
      </c>
      <c r="S658" s="496">
        <f t="shared" ref="S658:V658" si="1437">S659</f>
        <v>5000</v>
      </c>
      <c r="T658" s="496">
        <f t="shared" si="1437"/>
        <v>5000</v>
      </c>
      <c r="U658" s="496">
        <f t="shared" si="1437"/>
        <v>5000</v>
      </c>
      <c r="V658" s="561">
        <f t="shared" si="1437"/>
        <v>100</v>
      </c>
    </row>
    <row r="659" spans="1:29" x14ac:dyDescent="0.25">
      <c r="A659" s="616"/>
      <c r="B659" s="505" t="s">
        <v>13</v>
      </c>
      <c r="C659" s="528">
        <f t="shared" ref="C659" si="1438">G659+J659+M659+P659+S659</f>
        <v>10000</v>
      </c>
      <c r="D659" s="528">
        <f t="shared" ref="D659" si="1439">H659+K659+N659+Q659+T659</f>
        <v>10000</v>
      </c>
      <c r="E659" s="528">
        <f t="shared" ref="E659" si="1440">I659+L659+O659+R659+U659</f>
        <v>10000</v>
      </c>
      <c r="F659" s="564">
        <f t="shared" ref="F659" si="1441">E659/C659*100</f>
        <v>100</v>
      </c>
      <c r="G659" s="535">
        <v>0</v>
      </c>
      <c r="H659" s="535">
        <v>0</v>
      </c>
      <c r="I659" s="535">
        <v>0</v>
      </c>
      <c r="J659" s="535">
        <v>0</v>
      </c>
      <c r="K659" s="535">
        <v>0</v>
      </c>
      <c r="L659" s="535">
        <v>0</v>
      </c>
      <c r="M659" s="535">
        <v>0</v>
      </c>
      <c r="N659" s="535">
        <v>0</v>
      </c>
      <c r="O659" s="535">
        <v>0</v>
      </c>
      <c r="P659" s="535">
        <v>5000</v>
      </c>
      <c r="Q659" s="535">
        <v>5000</v>
      </c>
      <c r="R659" s="535">
        <v>5000</v>
      </c>
      <c r="S659" s="535">
        <v>5000</v>
      </c>
      <c r="T659" s="535">
        <v>5000</v>
      </c>
      <c r="U659" s="535">
        <v>5000</v>
      </c>
      <c r="V659" s="564">
        <f t="shared" ref="V659" si="1442">U659/S659*100</f>
        <v>100</v>
      </c>
    </row>
    <row r="660" spans="1:29" ht="138" customHeight="1" x14ac:dyDescent="0.25">
      <c r="A660" s="616">
        <v>194</v>
      </c>
      <c r="B660" s="434" t="s">
        <v>844</v>
      </c>
      <c r="C660" s="496">
        <f t="shared" ref="C660:R674" si="1443">C661</f>
        <v>10000</v>
      </c>
      <c r="D660" s="496">
        <f t="shared" si="1443"/>
        <v>10000</v>
      </c>
      <c r="E660" s="496">
        <f t="shared" si="1443"/>
        <v>10000</v>
      </c>
      <c r="F660" s="561">
        <f t="shared" si="1443"/>
        <v>100</v>
      </c>
      <c r="G660" s="496">
        <f t="shared" si="1443"/>
        <v>0</v>
      </c>
      <c r="H660" s="496">
        <f t="shared" si="1443"/>
        <v>0</v>
      </c>
      <c r="I660" s="496">
        <f t="shared" si="1443"/>
        <v>0</v>
      </c>
      <c r="J660" s="496">
        <f t="shared" si="1443"/>
        <v>0</v>
      </c>
      <c r="K660" s="496">
        <f t="shared" si="1443"/>
        <v>0</v>
      </c>
      <c r="L660" s="496">
        <f t="shared" si="1443"/>
        <v>0</v>
      </c>
      <c r="M660" s="496">
        <f t="shared" si="1443"/>
        <v>0</v>
      </c>
      <c r="N660" s="496">
        <f t="shared" si="1443"/>
        <v>0</v>
      </c>
      <c r="O660" s="496">
        <f t="shared" si="1443"/>
        <v>0</v>
      </c>
      <c r="P660" s="496">
        <f t="shared" si="1443"/>
        <v>5000</v>
      </c>
      <c r="Q660" s="496">
        <f t="shared" si="1443"/>
        <v>5000</v>
      </c>
      <c r="R660" s="496">
        <f t="shared" si="1443"/>
        <v>5000</v>
      </c>
      <c r="S660" s="496">
        <f t="shared" ref="S660:V674" si="1444">S661</f>
        <v>5000</v>
      </c>
      <c r="T660" s="496">
        <f t="shared" si="1444"/>
        <v>5000</v>
      </c>
      <c r="U660" s="496">
        <f t="shared" si="1444"/>
        <v>5000</v>
      </c>
      <c r="V660" s="561">
        <f t="shared" si="1444"/>
        <v>100</v>
      </c>
    </row>
    <row r="661" spans="1:29" x14ac:dyDescent="0.25">
      <c r="A661" s="616"/>
      <c r="B661" s="505" t="s">
        <v>13</v>
      </c>
      <c r="C661" s="528">
        <f t="shared" ref="C661" si="1445">G661+J661+M661+P661+S661</f>
        <v>10000</v>
      </c>
      <c r="D661" s="528">
        <f t="shared" ref="D661" si="1446">H661+K661+N661+Q661+T661</f>
        <v>10000</v>
      </c>
      <c r="E661" s="528">
        <f t="shared" ref="E661" si="1447">I661+L661+O661+R661+U661</f>
        <v>10000</v>
      </c>
      <c r="F661" s="564">
        <f t="shared" ref="F661" si="1448">E661/C661*100</f>
        <v>100</v>
      </c>
      <c r="G661" s="535">
        <v>0</v>
      </c>
      <c r="H661" s="535">
        <v>0</v>
      </c>
      <c r="I661" s="535">
        <v>0</v>
      </c>
      <c r="J661" s="535">
        <v>0</v>
      </c>
      <c r="K661" s="535">
        <v>0</v>
      </c>
      <c r="L661" s="535">
        <v>0</v>
      </c>
      <c r="M661" s="535">
        <v>0</v>
      </c>
      <c r="N661" s="535">
        <v>0</v>
      </c>
      <c r="O661" s="535">
        <v>0</v>
      </c>
      <c r="P661" s="535">
        <v>5000</v>
      </c>
      <c r="Q661" s="535">
        <v>5000</v>
      </c>
      <c r="R661" s="535">
        <v>5000</v>
      </c>
      <c r="S661" s="535">
        <v>5000</v>
      </c>
      <c r="T661" s="535">
        <v>5000</v>
      </c>
      <c r="U661" s="535">
        <v>5000</v>
      </c>
      <c r="V661" s="564">
        <f t="shared" ref="V661" si="1449">U661/S661*100</f>
        <v>100</v>
      </c>
    </row>
    <row r="662" spans="1:29" ht="147" customHeight="1" x14ac:dyDescent="0.25">
      <c r="A662" s="616">
        <v>195</v>
      </c>
      <c r="B662" s="434" t="s">
        <v>240</v>
      </c>
      <c r="C662" s="496">
        <f t="shared" si="1443"/>
        <v>1500</v>
      </c>
      <c r="D662" s="496">
        <f t="shared" si="1443"/>
        <v>2800</v>
      </c>
      <c r="E662" s="496">
        <f t="shared" si="1443"/>
        <v>2800</v>
      </c>
      <c r="F662" s="561">
        <f t="shared" si="1443"/>
        <v>186.66666666666666</v>
      </c>
      <c r="G662" s="496">
        <f t="shared" si="1443"/>
        <v>300</v>
      </c>
      <c r="H662" s="496">
        <f t="shared" si="1443"/>
        <v>1000</v>
      </c>
      <c r="I662" s="496">
        <f t="shared" si="1443"/>
        <v>1000</v>
      </c>
      <c r="J662" s="496">
        <f t="shared" si="1443"/>
        <v>300</v>
      </c>
      <c r="K662" s="496">
        <f t="shared" si="1443"/>
        <v>300</v>
      </c>
      <c r="L662" s="496">
        <f t="shared" si="1443"/>
        <v>300</v>
      </c>
      <c r="M662" s="496">
        <f t="shared" si="1443"/>
        <v>300</v>
      </c>
      <c r="N662" s="496">
        <f t="shared" si="1443"/>
        <v>900</v>
      </c>
      <c r="O662" s="496">
        <f t="shared" si="1443"/>
        <v>900</v>
      </c>
      <c r="P662" s="496">
        <f t="shared" si="1443"/>
        <v>300</v>
      </c>
      <c r="Q662" s="496">
        <f t="shared" si="1443"/>
        <v>300</v>
      </c>
      <c r="R662" s="496">
        <f t="shared" si="1443"/>
        <v>300</v>
      </c>
      <c r="S662" s="496">
        <f t="shared" si="1444"/>
        <v>300</v>
      </c>
      <c r="T662" s="496">
        <f t="shared" si="1444"/>
        <v>300</v>
      </c>
      <c r="U662" s="496">
        <f t="shared" si="1444"/>
        <v>300</v>
      </c>
      <c r="V662" s="561">
        <f t="shared" si="1444"/>
        <v>100</v>
      </c>
    </row>
    <row r="663" spans="1:29" s="535" customFormat="1" ht="30" x14ac:dyDescent="0.25">
      <c r="B663" s="505" t="s">
        <v>19</v>
      </c>
      <c r="C663" s="535">
        <f t="shared" ref="C663" si="1450">G663+J663+M663+P663+S663</f>
        <v>1500</v>
      </c>
      <c r="D663" s="535">
        <f t="shared" ref="D663" si="1451">H663+K663+N663+Q663+T663</f>
        <v>2800</v>
      </c>
      <c r="E663" s="535">
        <f t="shared" ref="E663" si="1452">I663+L663+O663+R663+U663</f>
        <v>2800</v>
      </c>
      <c r="F663" s="564">
        <f t="shared" ref="F663" si="1453">E663/C663*100</f>
        <v>186.66666666666666</v>
      </c>
      <c r="G663" s="535">
        <v>300</v>
      </c>
      <c r="H663" s="535">
        <v>1000</v>
      </c>
      <c r="I663" s="535">
        <v>1000</v>
      </c>
      <c r="J663" s="535">
        <v>300</v>
      </c>
      <c r="K663" s="535">
        <v>300</v>
      </c>
      <c r="L663" s="535">
        <v>300</v>
      </c>
      <c r="M663" s="535">
        <v>300</v>
      </c>
      <c r="N663" s="535">
        <v>900</v>
      </c>
      <c r="O663" s="535">
        <v>900</v>
      </c>
      <c r="P663" s="535">
        <v>300</v>
      </c>
      <c r="Q663" s="535">
        <v>300</v>
      </c>
      <c r="R663" s="535">
        <v>300</v>
      </c>
      <c r="S663" s="535">
        <v>300</v>
      </c>
      <c r="T663" s="535">
        <v>300</v>
      </c>
      <c r="U663" s="535">
        <v>300</v>
      </c>
      <c r="V663" s="564">
        <f t="shared" ref="V663" si="1454">U663/S663*100</f>
        <v>100</v>
      </c>
      <c r="W663" s="560"/>
      <c r="X663" s="560"/>
      <c r="Y663" s="560"/>
      <c r="Z663" s="560"/>
      <c r="AA663" s="560"/>
      <c r="AB663" s="560"/>
      <c r="AC663" s="560"/>
    </row>
    <row r="664" spans="1:29" ht="171" customHeight="1" x14ac:dyDescent="0.25">
      <c r="A664" s="616">
        <v>196</v>
      </c>
      <c r="B664" s="434" t="s">
        <v>241</v>
      </c>
      <c r="C664" s="496">
        <f t="shared" si="1443"/>
        <v>1300</v>
      </c>
      <c r="D664" s="496">
        <f t="shared" si="1443"/>
        <v>1300</v>
      </c>
      <c r="E664" s="496">
        <f t="shared" si="1443"/>
        <v>1300</v>
      </c>
      <c r="F664" s="561">
        <f t="shared" si="1443"/>
        <v>100</v>
      </c>
      <c r="G664" s="496">
        <f t="shared" si="1443"/>
        <v>500</v>
      </c>
      <c r="H664" s="496">
        <f t="shared" si="1443"/>
        <v>500</v>
      </c>
      <c r="I664" s="496">
        <f t="shared" si="1443"/>
        <v>500</v>
      </c>
      <c r="J664" s="496">
        <f t="shared" si="1443"/>
        <v>200</v>
      </c>
      <c r="K664" s="496">
        <f t="shared" si="1443"/>
        <v>200</v>
      </c>
      <c r="L664" s="496">
        <f t="shared" si="1443"/>
        <v>200</v>
      </c>
      <c r="M664" s="496">
        <f t="shared" si="1443"/>
        <v>200</v>
      </c>
      <c r="N664" s="496">
        <f t="shared" si="1443"/>
        <v>200</v>
      </c>
      <c r="O664" s="496">
        <f t="shared" si="1443"/>
        <v>200</v>
      </c>
      <c r="P664" s="496">
        <f t="shared" si="1443"/>
        <v>200</v>
      </c>
      <c r="Q664" s="496">
        <f t="shared" si="1443"/>
        <v>200</v>
      </c>
      <c r="R664" s="496">
        <f t="shared" si="1443"/>
        <v>200</v>
      </c>
      <c r="S664" s="496">
        <f t="shared" si="1444"/>
        <v>200</v>
      </c>
      <c r="T664" s="496">
        <f t="shared" si="1444"/>
        <v>200</v>
      </c>
      <c r="U664" s="496">
        <f t="shared" si="1444"/>
        <v>200</v>
      </c>
      <c r="V664" s="561">
        <f t="shared" si="1444"/>
        <v>100</v>
      </c>
    </row>
    <row r="665" spans="1:29" s="535" customFormat="1" ht="30" x14ac:dyDescent="0.25">
      <c r="B665" s="505" t="s">
        <v>19</v>
      </c>
      <c r="C665" s="535">
        <f t="shared" ref="C665" si="1455">G665+J665+M665+P665+S665</f>
        <v>1300</v>
      </c>
      <c r="D665" s="535">
        <f t="shared" ref="D665" si="1456">H665+K665+N665+Q665+T665</f>
        <v>1300</v>
      </c>
      <c r="E665" s="535">
        <f t="shared" ref="E665" si="1457">I665+L665+O665+R665+U665</f>
        <v>1300</v>
      </c>
      <c r="F665" s="564">
        <f t="shared" ref="F665" si="1458">E665/C665*100</f>
        <v>100</v>
      </c>
      <c r="G665" s="535">
        <v>500</v>
      </c>
      <c r="H665" s="535">
        <v>500</v>
      </c>
      <c r="I665" s="535">
        <v>500</v>
      </c>
      <c r="J665" s="535">
        <v>200</v>
      </c>
      <c r="K665" s="535">
        <v>200</v>
      </c>
      <c r="L665" s="535">
        <v>200</v>
      </c>
      <c r="M665" s="535">
        <v>200</v>
      </c>
      <c r="N665" s="535">
        <v>200</v>
      </c>
      <c r="O665" s="535">
        <v>200</v>
      </c>
      <c r="P665" s="535">
        <v>200</v>
      </c>
      <c r="Q665" s="535">
        <v>200</v>
      </c>
      <c r="R665" s="535">
        <v>200</v>
      </c>
      <c r="S665" s="535">
        <v>200</v>
      </c>
      <c r="T665" s="535">
        <v>200</v>
      </c>
      <c r="U665" s="535">
        <v>200</v>
      </c>
      <c r="V665" s="564">
        <f>U665/S665*100</f>
        <v>100</v>
      </c>
      <c r="W665" s="560"/>
      <c r="X665" s="560"/>
      <c r="Y665" s="560"/>
      <c r="Z665" s="560"/>
      <c r="AA665" s="560"/>
      <c r="AB665" s="560"/>
      <c r="AC665" s="560"/>
    </row>
    <row r="666" spans="1:29" ht="165" x14ac:dyDescent="0.25">
      <c r="A666" s="616">
        <v>197</v>
      </c>
      <c r="B666" s="434" t="s">
        <v>242</v>
      </c>
      <c r="C666" s="496">
        <f t="shared" si="1443"/>
        <v>1000</v>
      </c>
      <c r="D666" s="496">
        <f t="shared" si="1443"/>
        <v>1000</v>
      </c>
      <c r="E666" s="496">
        <f t="shared" si="1443"/>
        <v>1000</v>
      </c>
      <c r="F666" s="561">
        <f t="shared" si="1443"/>
        <v>100</v>
      </c>
      <c r="G666" s="496">
        <f t="shared" si="1443"/>
        <v>200</v>
      </c>
      <c r="H666" s="496">
        <f t="shared" si="1443"/>
        <v>200</v>
      </c>
      <c r="I666" s="496">
        <f t="shared" si="1443"/>
        <v>200</v>
      </c>
      <c r="J666" s="496">
        <f t="shared" si="1443"/>
        <v>200</v>
      </c>
      <c r="K666" s="496">
        <f t="shared" si="1443"/>
        <v>200</v>
      </c>
      <c r="L666" s="496">
        <f t="shared" si="1443"/>
        <v>200</v>
      </c>
      <c r="M666" s="496">
        <f t="shared" si="1443"/>
        <v>200</v>
      </c>
      <c r="N666" s="496">
        <f t="shared" si="1443"/>
        <v>200</v>
      </c>
      <c r="O666" s="496">
        <f t="shared" si="1443"/>
        <v>200</v>
      </c>
      <c r="P666" s="496">
        <f t="shared" si="1443"/>
        <v>200</v>
      </c>
      <c r="Q666" s="496">
        <f t="shared" si="1443"/>
        <v>200</v>
      </c>
      <c r="R666" s="496">
        <f t="shared" si="1443"/>
        <v>200</v>
      </c>
      <c r="S666" s="496">
        <f t="shared" si="1444"/>
        <v>200</v>
      </c>
      <c r="T666" s="496">
        <f t="shared" si="1444"/>
        <v>200</v>
      </c>
      <c r="U666" s="496">
        <f t="shared" si="1444"/>
        <v>200</v>
      </c>
      <c r="V666" s="561">
        <f t="shared" si="1444"/>
        <v>100</v>
      </c>
    </row>
    <row r="667" spans="1:29" s="535" customFormat="1" ht="30" x14ac:dyDescent="0.25">
      <c r="B667" s="505" t="s">
        <v>19</v>
      </c>
      <c r="C667" s="535">
        <f t="shared" ref="C667" si="1459">G667+J667+M667+P667+S667</f>
        <v>1000</v>
      </c>
      <c r="D667" s="535">
        <f t="shared" ref="D667" si="1460">H667+K667+N667+Q667+T667</f>
        <v>1000</v>
      </c>
      <c r="E667" s="535">
        <f t="shared" ref="E667" si="1461">I667+L667+O667+R667+U667</f>
        <v>1000</v>
      </c>
      <c r="F667" s="564">
        <f t="shared" ref="F667" si="1462">E667/C667*100</f>
        <v>100</v>
      </c>
      <c r="G667" s="535">
        <v>200</v>
      </c>
      <c r="H667" s="535">
        <v>200</v>
      </c>
      <c r="I667" s="535">
        <v>200</v>
      </c>
      <c r="J667" s="535">
        <v>200</v>
      </c>
      <c r="K667" s="535">
        <v>200</v>
      </c>
      <c r="L667" s="535">
        <v>200</v>
      </c>
      <c r="M667" s="535">
        <v>200</v>
      </c>
      <c r="N667" s="535">
        <v>200</v>
      </c>
      <c r="O667" s="535">
        <v>200</v>
      </c>
      <c r="P667" s="535">
        <v>200</v>
      </c>
      <c r="Q667" s="535">
        <v>200</v>
      </c>
      <c r="R667" s="535">
        <v>200</v>
      </c>
      <c r="S667" s="535">
        <v>200</v>
      </c>
      <c r="T667" s="535">
        <v>200</v>
      </c>
      <c r="U667" s="535">
        <v>200</v>
      </c>
      <c r="V667" s="564">
        <f>U667/S667*100</f>
        <v>100</v>
      </c>
      <c r="W667" s="560"/>
      <c r="X667" s="560"/>
      <c r="Y667" s="560"/>
      <c r="Z667" s="560"/>
      <c r="AA667" s="560"/>
      <c r="AB667" s="560"/>
      <c r="AC667" s="560"/>
    </row>
    <row r="668" spans="1:29" ht="90" x14ac:dyDescent="0.25">
      <c r="A668" s="616">
        <v>198</v>
      </c>
      <c r="B668" s="434" t="s">
        <v>845</v>
      </c>
      <c r="C668" s="496">
        <f t="shared" si="1443"/>
        <v>1000</v>
      </c>
      <c r="D668" s="496">
        <f t="shared" si="1443"/>
        <v>2000</v>
      </c>
      <c r="E668" s="496">
        <f t="shared" si="1443"/>
        <v>2000</v>
      </c>
      <c r="F668" s="561">
        <f t="shared" si="1443"/>
        <v>200</v>
      </c>
      <c r="G668" s="496">
        <f t="shared" si="1443"/>
        <v>0</v>
      </c>
      <c r="H668" s="496">
        <f t="shared" si="1443"/>
        <v>1000</v>
      </c>
      <c r="I668" s="496">
        <f t="shared" si="1443"/>
        <v>1000</v>
      </c>
      <c r="J668" s="496">
        <f t="shared" si="1443"/>
        <v>500</v>
      </c>
      <c r="K668" s="496">
        <f t="shared" si="1443"/>
        <v>500</v>
      </c>
      <c r="L668" s="496">
        <f t="shared" si="1443"/>
        <v>500</v>
      </c>
      <c r="M668" s="496">
        <f t="shared" si="1443"/>
        <v>0</v>
      </c>
      <c r="N668" s="496">
        <f t="shared" si="1443"/>
        <v>0</v>
      </c>
      <c r="O668" s="496">
        <f t="shared" si="1443"/>
        <v>0</v>
      </c>
      <c r="P668" s="496">
        <f t="shared" si="1443"/>
        <v>500</v>
      </c>
      <c r="Q668" s="496">
        <f t="shared" si="1443"/>
        <v>500</v>
      </c>
      <c r="R668" s="496">
        <f t="shared" si="1443"/>
        <v>500</v>
      </c>
      <c r="S668" s="496">
        <f t="shared" si="1444"/>
        <v>0</v>
      </c>
      <c r="T668" s="496">
        <f t="shared" si="1444"/>
        <v>0</v>
      </c>
      <c r="U668" s="496">
        <f t="shared" si="1444"/>
        <v>0</v>
      </c>
      <c r="V668" s="561">
        <f t="shared" si="1444"/>
        <v>0</v>
      </c>
    </row>
    <row r="669" spans="1:29" s="535" customFormat="1" ht="30" x14ac:dyDescent="0.25">
      <c r="B669" s="559" t="s">
        <v>19</v>
      </c>
      <c r="C669" s="535">
        <f t="shared" ref="C669" si="1463">G669+J669+M669+P669+S669</f>
        <v>1000</v>
      </c>
      <c r="D669" s="535">
        <f t="shared" ref="D669" si="1464">H669+K669+N669+Q669+T669</f>
        <v>2000</v>
      </c>
      <c r="E669" s="535">
        <f t="shared" ref="E669" si="1465">I669+L669+O669+R669+U669</f>
        <v>2000</v>
      </c>
      <c r="F669" s="564">
        <f t="shared" ref="F669" si="1466">E669/C669*100</f>
        <v>200</v>
      </c>
      <c r="G669" s="535">
        <v>0</v>
      </c>
      <c r="H669" s="535">
        <v>1000</v>
      </c>
      <c r="I669" s="535">
        <v>1000</v>
      </c>
      <c r="J669" s="535">
        <v>500</v>
      </c>
      <c r="K669" s="535">
        <v>500</v>
      </c>
      <c r="L669" s="535">
        <v>500</v>
      </c>
      <c r="M669" s="535">
        <v>0</v>
      </c>
      <c r="N669" s="535">
        <v>0</v>
      </c>
      <c r="O669" s="535">
        <v>0</v>
      </c>
      <c r="P669" s="535">
        <v>500</v>
      </c>
      <c r="Q669" s="535">
        <v>500</v>
      </c>
      <c r="R669" s="535">
        <v>500</v>
      </c>
      <c r="S669" s="535">
        <v>0</v>
      </c>
      <c r="T669" s="535">
        <v>0</v>
      </c>
      <c r="U669" s="535">
        <v>0</v>
      </c>
      <c r="V669" s="564">
        <v>0</v>
      </c>
      <c r="W669" s="560"/>
      <c r="X669" s="560"/>
      <c r="Y669" s="560"/>
      <c r="Z669" s="560"/>
      <c r="AA669" s="560"/>
      <c r="AB669" s="560"/>
      <c r="AC669" s="560"/>
    </row>
    <row r="670" spans="1:29" ht="93" customHeight="1" x14ac:dyDescent="0.25">
      <c r="A670" s="616">
        <v>199</v>
      </c>
      <c r="B670" s="434" t="s">
        <v>846</v>
      </c>
      <c r="C670" s="496">
        <f t="shared" si="1443"/>
        <v>600</v>
      </c>
      <c r="D670" s="496">
        <f t="shared" si="1443"/>
        <v>985</v>
      </c>
      <c r="E670" s="496">
        <f t="shared" si="1443"/>
        <v>985</v>
      </c>
      <c r="F670" s="561">
        <f t="shared" si="1443"/>
        <v>164.16666666666666</v>
      </c>
      <c r="G670" s="496">
        <f t="shared" si="1443"/>
        <v>0</v>
      </c>
      <c r="H670" s="496">
        <f t="shared" si="1443"/>
        <v>385</v>
      </c>
      <c r="I670" s="496">
        <f t="shared" si="1443"/>
        <v>385</v>
      </c>
      <c r="J670" s="496">
        <f t="shared" si="1443"/>
        <v>300</v>
      </c>
      <c r="K670" s="496">
        <f t="shared" si="1443"/>
        <v>300</v>
      </c>
      <c r="L670" s="496">
        <f t="shared" si="1443"/>
        <v>300</v>
      </c>
      <c r="M670" s="496">
        <f t="shared" si="1443"/>
        <v>0</v>
      </c>
      <c r="N670" s="496">
        <f t="shared" si="1443"/>
        <v>0</v>
      </c>
      <c r="O670" s="496">
        <f t="shared" si="1443"/>
        <v>0</v>
      </c>
      <c r="P670" s="496">
        <f t="shared" si="1443"/>
        <v>300</v>
      </c>
      <c r="Q670" s="496">
        <f t="shared" si="1443"/>
        <v>300</v>
      </c>
      <c r="R670" s="496">
        <f t="shared" si="1443"/>
        <v>300</v>
      </c>
      <c r="S670" s="496">
        <f t="shared" si="1444"/>
        <v>0</v>
      </c>
      <c r="T670" s="496">
        <f t="shared" si="1444"/>
        <v>0</v>
      </c>
      <c r="U670" s="496">
        <f t="shared" si="1444"/>
        <v>0</v>
      </c>
      <c r="V670" s="561">
        <f t="shared" si="1444"/>
        <v>0</v>
      </c>
    </row>
    <row r="671" spans="1:29" s="535" customFormat="1" ht="30" x14ac:dyDescent="0.25">
      <c r="B671" s="505" t="s">
        <v>19</v>
      </c>
      <c r="C671" s="535">
        <f t="shared" ref="C671" si="1467">G671+J671+M671+P671+S671</f>
        <v>600</v>
      </c>
      <c r="D671" s="535">
        <f t="shared" ref="D671:E671" si="1468">H671+K671+N671+Q671+T671</f>
        <v>985</v>
      </c>
      <c r="E671" s="535">
        <f t="shared" si="1468"/>
        <v>985</v>
      </c>
      <c r="F671" s="564">
        <f t="shared" ref="F671:F691" si="1469">E671/C671*100</f>
        <v>164.16666666666666</v>
      </c>
      <c r="G671" s="535">
        <v>0</v>
      </c>
      <c r="H671" s="535">
        <v>385</v>
      </c>
      <c r="I671" s="535">
        <v>385</v>
      </c>
      <c r="J671" s="535">
        <v>300</v>
      </c>
      <c r="K671" s="535">
        <v>300</v>
      </c>
      <c r="L671" s="535">
        <v>300</v>
      </c>
      <c r="M671" s="535">
        <v>0</v>
      </c>
      <c r="N671" s="535">
        <v>0</v>
      </c>
      <c r="O671" s="535">
        <v>0</v>
      </c>
      <c r="P671" s="535">
        <v>300</v>
      </c>
      <c r="Q671" s="535">
        <v>300</v>
      </c>
      <c r="R671" s="535">
        <v>300</v>
      </c>
      <c r="S671" s="535">
        <v>0</v>
      </c>
      <c r="T671" s="535">
        <v>0</v>
      </c>
      <c r="U671" s="535">
        <v>0</v>
      </c>
      <c r="V671" s="564">
        <v>0</v>
      </c>
      <c r="W671" s="560"/>
      <c r="X671" s="560"/>
      <c r="Y671" s="560"/>
      <c r="Z671" s="560"/>
      <c r="AA671" s="560"/>
      <c r="AB671" s="560"/>
      <c r="AC671" s="560"/>
    </row>
    <row r="672" spans="1:29" ht="80.25" customHeight="1" x14ac:dyDescent="0.25">
      <c r="A672" s="616">
        <v>200</v>
      </c>
      <c r="B672" s="434" t="s">
        <v>245</v>
      </c>
      <c r="C672" s="496">
        <f t="shared" si="1443"/>
        <v>11000</v>
      </c>
      <c r="D672" s="496">
        <f t="shared" si="1443"/>
        <v>60257</v>
      </c>
      <c r="E672" s="496">
        <f t="shared" si="1443"/>
        <v>60257</v>
      </c>
      <c r="F672" s="516">
        <f t="shared" si="1469"/>
        <v>547.79090909090917</v>
      </c>
      <c r="G672" s="496">
        <f t="shared" si="1443"/>
        <v>1500</v>
      </c>
      <c r="H672" s="496">
        <f t="shared" si="1443"/>
        <v>41500</v>
      </c>
      <c r="I672" s="496">
        <f t="shared" si="1443"/>
        <v>41500</v>
      </c>
      <c r="J672" s="496">
        <f t="shared" si="1443"/>
        <v>2000</v>
      </c>
      <c r="K672" s="496">
        <f t="shared" si="1443"/>
        <v>2000</v>
      </c>
      <c r="L672" s="496">
        <f t="shared" si="1443"/>
        <v>2000</v>
      </c>
      <c r="M672" s="496">
        <f t="shared" si="1443"/>
        <v>2000</v>
      </c>
      <c r="N672" s="496">
        <f t="shared" si="1443"/>
        <v>11257</v>
      </c>
      <c r="O672" s="496">
        <f t="shared" si="1443"/>
        <v>11257</v>
      </c>
      <c r="P672" s="496">
        <f t="shared" si="1443"/>
        <v>2500</v>
      </c>
      <c r="Q672" s="496">
        <f t="shared" si="1443"/>
        <v>2500</v>
      </c>
      <c r="R672" s="496">
        <f t="shared" si="1443"/>
        <v>2500</v>
      </c>
      <c r="S672" s="496">
        <f t="shared" si="1444"/>
        <v>3000</v>
      </c>
      <c r="T672" s="496">
        <f t="shared" si="1444"/>
        <v>3000</v>
      </c>
      <c r="U672" s="496">
        <f t="shared" si="1444"/>
        <v>3000</v>
      </c>
      <c r="V672" s="561">
        <f t="shared" si="1444"/>
        <v>100</v>
      </c>
    </row>
    <row r="673" spans="1:29" s="535" customFormat="1" ht="30" x14ac:dyDescent="0.25">
      <c r="B673" s="505" t="s">
        <v>19</v>
      </c>
      <c r="C673" s="535">
        <f t="shared" ref="C673" si="1470">G673+J673+M673+P673+S673</f>
        <v>11000</v>
      </c>
      <c r="D673" s="535">
        <f t="shared" ref="D673" si="1471">H673+K673+N673+Q673+T673</f>
        <v>60257</v>
      </c>
      <c r="E673" s="535">
        <f t="shared" ref="E673" si="1472">I673+L673+O673+R673+U673</f>
        <v>60257</v>
      </c>
      <c r="F673" s="564">
        <f t="shared" si="1469"/>
        <v>547.79090909090917</v>
      </c>
      <c r="G673" s="535">
        <v>1500</v>
      </c>
      <c r="H673" s="535">
        <v>41500</v>
      </c>
      <c r="I673" s="535">
        <v>41500</v>
      </c>
      <c r="J673" s="535">
        <v>2000</v>
      </c>
      <c r="K673" s="535">
        <v>2000</v>
      </c>
      <c r="L673" s="535">
        <v>2000</v>
      </c>
      <c r="M673" s="535">
        <v>2000</v>
      </c>
      <c r="N673" s="535">
        <v>11257</v>
      </c>
      <c r="O673" s="535">
        <v>11257</v>
      </c>
      <c r="P673" s="535">
        <v>2500</v>
      </c>
      <c r="Q673" s="535">
        <v>2500</v>
      </c>
      <c r="R673" s="535">
        <v>2500</v>
      </c>
      <c r="S673" s="535">
        <v>3000</v>
      </c>
      <c r="T673" s="535">
        <v>3000</v>
      </c>
      <c r="U673" s="535">
        <v>3000</v>
      </c>
      <c r="V673" s="564">
        <f>U673/S673*100</f>
        <v>100</v>
      </c>
      <c r="W673" s="560"/>
      <c r="X673" s="560"/>
      <c r="Y673" s="560"/>
      <c r="Z673" s="560"/>
      <c r="AA673" s="560"/>
      <c r="AB673" s="560"/>
      <c r="AC673" s="560"/>
    </row>
    <row r="674" spans="1:29" ht="72.75" customHeight="1" x14ac:dyDescent="0.25">
      <c r="A674" s="616">
        <v>201</v>
      </c>
      <c r="B674" s="434" t="s">
        <v>246</v>
      </c>
      <c r="C674" s="496">
        <f t="shared" si="1443"/>
        <v>7000</v>
      </c>
      <c r="D674" s="496">
        <f t="shared" si="1443"/>
        <v>85900</v>
      </c>
      <c r="E674" s="496">
        <f t="shared" si="1443"/>
        <v>85900</v>
      </c>
      <c r="F674" s="516">
        <f t="shared" si="1469"/>
        <v>1227.1428571428573</v>
      </c>
      <c r="G674" s="496">
        <f t="shared" si="1443"/>
        <v>1000</v>
      </c>
      <c r="H674" s="496">
        <f t="shared" si="1443"/>
        <v>47000</v>
      </c>
      <c r="I674" s="496">
        <f t="shared" si="1443"/>
        <v>47000</v>
      </c>
      <c r="J674" s="496">
        <f t="shared" si="1443"/>
        <v>1200</v>
      </c>
      <c r="K674" s="496">
        <f t="shared" si="1443"/>
        <v>1200</v>
      </c>
      <c r="L674" s="496">
        <f t="shared" si="1443"/>
        <v>1200</v>
      </c>
      <c r="M674" s="496">
        <f t="shared" si="1443"/>
        <v>1400</v>
      </c>
      <c r="N674" s="496">
        <f t="shared" si="1443"/>
        <v>34300</v>
      </c>
      <c r="O674" s="496">
        <f t="shared" si="1443"/>
        <v>34300</v>
      </c>
      <c r="P674" s="496">
        <f t="shared" si="1443"/>
        <v>1600</v>
      </c>
      <c r="Q674" s="496">
        <f t="shared" si="1443"/>
        <v>1600</v>
      </c>
      <c r="R674" s="496">
        <f t="shared" si="1443"/>
        <v>1600</v>
      </c>
      <c r="S674" s="496">
        <f t="shared" si="1444"/>
        <v>1800</v>
      </c>
      <c r="T674" s="496">
        <f t="shared" si="1444"/>
        <v>1800</v>
      </c>
      <c r="U674" s="496">
        <f t="shared" si="1444"/>
        <v>1800</v>
      </c>
      <c r="V674" s="561">
        <f t="shared" si="1444"/>
        <v>100</v>
      </c>
    </row>
    <row r="675" spans="1:29" s="535" customFormat="1" ht="30" x14ac:dyDescent="0.25">
      <c r="B675" s="505" t="s">
        <v>19</v>
      </c>
      <c r="C675" s="535">
        <f t="shared" ref="C675" si="1473">G675+J675+M675+P675+S675</f>
        <v>7000</v>
      </c>
      <c r="D675" s="535">
        <f t="shared" ref="D675" si="1474">H675+K675+N675+Q675+T675</f>
        <v>85900</v>
      </c>
      <c r="E675" s="535">
        <f t="shared" ref="E675" si="1475">I675+L675+O675+R675+U675</f>
        <v>85900</v>
      </c>
      <c r="F675" s="564">
        <f t="shared" si="1469"/>
        <v>1227.1428571428573</v>
      </c>
      <c r="G675" s="535">
        <v>1000</v>
      </c>
      <c r="H675" s="535">
        <v>47000</v>
      </c>
      <c r="I675" s="535">
        <v>47000</v>
      </c>
      <c r="J675" s="535">
        <v>1200</v>
      </c>
      <c r="K675" s="535">
        <v>1200</v>
      </c>
      <c r="L675" s="535">
        <v>1200</v>
      </c>
      <c r="M675" s="535">
        <v>1400</v>
      </c>
      <c r="N675" s="535">
        <v>34300</v>
      </c>
      <c r="O675" s="535">
        <v>34300</v>
      </c>
      <c r="P675" s="535">
        <v>1600</v>
      </c>
      <c r="Q675" s="535">
        <v>1600</v>
      </c>
      <c r="R675" s="535">
        <v>1600</v>
      </c>
      <c r="S675" s="535">
        <v>1800</v>
      </c>
      <c r="T675" s="535">
        <v>1800</v>
      </c>
      <c r="U675" s="535">
        <v>1800</v>
      </c>
      <c r="V675" s="564">
        <f t="shared" ref="V675" si="1476">U675/S675*100</f>
        <v>100</v>
      </c>
      <c r="W675" s="560"/>
      <c r="X675" s="560"/>
      <c r="Y675" s="560"/>
      <c r="Z675" s="560"/>
      <c r="AA675" s="560"/>
      <c r="AB675" s="560"/>
      <c r="AC675" s="560"/>
    </row>
    <row r="676" spans="1:29" ht="96" customHeight="1" x14ac:dyDescent="0.25">
      <c r="A676" s="616">
        <v>202</v>
      </c>
      <c r="B676" s="434" t="s">
        <v>247</v>
      </c>
      <c r="C676" s="496">
        <f t="shared" ref="C676:R686" si="1477">C677</f>
        <v>3000</v>
      </c>
      <c r="D676" s="496">
        <f t="shared" si="1477"/>
        <v>6500</v>
      </c>
      <c r="E676" s="496">
        <f t="shared" si="1477"/>
        <v>6500</v>
      </c>
      <c r="F676" s="516">
        <f t="shared" si="1469"/>
        <v>216.66666666666666</v>
      </c>
      <c r="G676" s="496">
        <f t="shared" si="1477"/>
        <v>1000</v>
      </c>
      <c r="H676" s="496">
        <f t="shared" si="1477"/>
        <v>3000</v>
      </c>
      <c r="I676" s="496">
        <f t="shared" si="1477"/>
        <v>3000</v>
      </c>
      <c r="J676" s="496">
        <f t="shared" si="1477"/>
        <v>500</v>
      </c>
      <c r="K676" s="496">
        <f t="shared" si="1477"/>
        <v>2000</v>
      </c>
      <c r="L676" s="496">
        <f t="shared" si="1477"/>
        <v>2000</v>
      </c>
      <c r="M676" s="496">
        <f t="shared" si="1477"/>
        <v>500</v>
      </c>
      <c r="N676" s="496">
        <f t="shared" si="1477"/>
        <v>500</v>
      </c>
      <c r="O676" s="496">
        <f t="shared" si="1477"/>
        <v>500</v>
      </c>
      <c r="P676" s="496">
        <f t="shared" si="1477"/>
        <v>500</v>
      </c>
      <c r="Q676" s="496">
        <f t="shared" si="1477"/>
        <v>500</v>
      </c>
      <c r="R676" s="496">
        <f t="shared" si="1477"/>
        <v>500</v>
      </c>
      <c r="S676" s="496">
        <f t="shared" ref="S676:V686" si="1478">S677</f>
        <v>500</v>
      </c>
      <c r="T676" s="496">
        <f t="shared" si="1478"/>
        <v>500</v>
      </c>
      <c r="U676" s="496">
        <f t="shared" si="1478"/>
        <v>500</v>
      </c>
      <c r="V676" s="561">
        <f t="shared" si="1478"/>
        <v>100</v>
      </c>
    </row>
    <row r="677" spans="1:29" s="535" customFormat="1" ht="30" x14ac:dyDescent="0.25">
      <c r="B677" s="505" t="s">
        <v>19</v>
      </c>
      <c r="C677" s="535">
        <f t="shared" ref="C677" si="1479">G677+J677+M677+P677+S677</f>
        <v>3000</v>
      </c>
      <c r="D677" s="535">
        <f t="shared" ref="D677" si="1480">H677+K677+N677+Q677+T677</f>
        <v>6500</v>
      </c>
      <c r="E677" s="535">
        <f t="shared" ref="E677" si="1481">I677+L677+O677+R677+U677</f>
        <v>6500</v>
      </c>
      <c r="F677" s="564">
        <f t="shared" si="1469"/>
        <v>216.66666666666666</v>
      </c>
      <c r="G677" s="535">
        <v>1000</v>
      </c>
      <c r="H677" s="535">
        <v>3000</v>
      </c>
      <c r="I677" s="535">
        <v>3000</v>
      </c>
      <c r="J677" s="535">
        <v>500</v>
      </c>
      <c r="K677" s="535">
        <v>2000</v>
      </c>
      <c r="L677" s="535">
        <v>2000</v>
      </c>
      <c r="M677" s="535">
        <v>500</v>
      </c>
      <c r="N677" s="535">
        <v>500</v>
      </c>
      <c r="O677" s="535">
        <v>500</v>
      </c>
      <c r="P677" s="535">
        <v>500</v>
      </c>
      <c r="Q677" s="535">
        <v>500</v>
      </c>
      <c r="R677" s="535">
        <v>500</v>
      </c>
      <c r="S677" s="535">
        <v>500</v>
      </c>
      <c r="T677" s="535">
        <v>500</v>
      </c>
      <c r="U677" s="535">
        <v>500</v>
      </c>
      <c r="V677" s="564">
        <f t="shared" ref="V677" si="1482">U677/S677*100</f>
        <v>100</v>
      </c>
      <c r="W677" s="560"/>
      <c r="X677" s="560"/>
      <c r="Y677" s="560"/>
      <c r="Z677" s="560"/>
      <c r="AA677" s="560"/>
      <c r="AB677" s="560"/>
      <c r="AC677" s="560"/>
    </row>
    <row r="678" spans="1:29" ht="144.75" customHeight="1" x14ac:dyDescent="0.25">
      <c r="A678" s="616">
        <v>203</v>
      </c>
      <c r="B678" s="434" t="s">
        <v>296</v>
      </c>
      <c r="C678" s="496">
        <f t="shared" si="1477"/>
        <v>2500</v>
      </c>
      <c r="D678" s="496">
        <f t="shared" si="1477"/>
        <v>2500</v>
      </c>
      <c r="E678" s="496">
        <f t="shared" si="1477"/>
        <v>2500</v>
      </c>
      <c r="F678" s="516">
        <f t="shared" si="1469"/>
        <v>100</v>
      </c>
      <c r="G678" s="496">
        <f t="shared" si="1477"/>
        <v>500</v>
      </c>
      <c r="H678" s="496">
        <f t="shared" si="1477"/>
        <v>500</v>
      </c>
      <c r="I678" s="496">
        <f t="shared" si="1477"/>
        <v>500</v>
      </c>
      <c r="J678" s="496">
        <f t="shared" si="1477"/>
        <v>500</v>
      </c>
      <c r="K678" s="496">
        <f t="shared" si="1477"/>
        <v>500</v>
      </c>
      <c r="L678" s="496">
        <f t="shared" si="1477"/>
        <v>500</v>
      </c>
      <c r="M678" s="496">
        <f t="shared" si="1477"/>
        <v>500</v>
      </c>
      <c r="N678" s="496">
        <f t="shared" si="1477"/>
        <v>500</v>
      </c>
      <c r="O678" s="496">
        <f t="shared" si="1477"/>
        <v>500</v>
      </c>
      <c r="P678" s="496">
        <f t="shared" si="1477"/>
        <v>500</v>
      </c>
      <c r="Q678" s="496">
        <f t="shared" si="1477"/>
        <v>500</v>
      </c>
      <c r="R678" s="496">
        <f t="shared" si="1477"/>
        <v>500</v>
      </c>
      <c r="S678" s="496">
        <f t="shared" si="1478"/>
        <v>500</v>
      </c>
      <c r="T678" s="496">
        <f t="shared" si="1478"/>
        <v>500</v>
      </c>
      <c r="U678" s="496">
        <f t="shared" si="1478"/>
        <v>500</v>
      </c>
      <c r="V678" s="561">
        <f t="shared" si="1478"/>
        <v>100</v>
      </c>
    </row>
    <row r="679" spans="1:29" s="535" customFormat="1" ht="30" x14ac:dyDescent="0.25">
      <c r="B679" s="505" t="s">
        <v>19</v>
      </c>
      <c r="C679" s="535">
        <f t="shared" ref="C679" si="1483">G679+J679+M679+P679+S679</f>
        <v>2500</v>
      </c>
      <c r="D679" s="535">
        <f t="shared" ref="D679" si="1484">H679+K679+N679+Q679+T679</f>
        <v>2500</v>
      </c>
      <c r="E679" s="535">
        <f t="shared" ref="E679" si="1485">I679+L679+O679+R679+U679</f>
        <v>2500</v>
      </c>
      <c r="F679" s="564">
        <f t="shared" si="1469"/>
        <v>100</v>
      </c>
      <c r="G679" s="535">
        <v>500</v>
      </c>
      <c r="H679" s="535">
        <v>500</v>
      </c>
      <c r="I679" s="535">
        <v>500</v>
      </c>
      <c r="J679" s="535">
        <v>500</v>
      </c>
      <c r="K679" s="535">
        <v>500</v>
      </c>
      <c r="L679" s="535">
        <v>500</v>
      </c>
      <c r="M679" s="535">
        <v>500</v>
      </c>
      <c r="N679" s="535">
        <v>500</v>
      </c>
      <c r="O679" s="535">
        <v>500</v>
      </c>
      <c r="P679" s="535">
        <v>500</v>
      </c>
      <c r="Q679" s="535">
        <v>500</v>
      </c>
      <c r="R679" s="535">
        <v>500</v>
      </c>
      <c r="S679" s="535">
        <v>500</v>
      </c>
      <c r="T679" s="535">
        <v>500</v>
      </c>
      <c r="U679" s="535">
        <v>500</v>
      </c>
      <c r="V679" s="564">
        <f t="shared" ref="V679" si="1486">U679/S679*100</f>
        <v>100</v>
      </c>
      <c r="W679" s="560"/>
      <c r="X679" s="560"/>
      <c r="Y679" s="560"/>
      <c r="Z679" s="560"/>
      <c r="AA679" s="560"/>
      <c r="AB679" s="560"/>
      <c r="AC679" s="560"/>
    </row>
    <row r="680" spans="1:29" ht="96.75" customHeight="1" x14ac:dyDescent="0.25">
      <c r="A680" s="616">
        <v>204</v>
      </c>
      <c r="B680" s="434" t="s">
        <v>249</v>
      </c>
      <c r="C680" s="496">
        <f t="shared" si="1477"/>
        <v>2500</v>
      </c>
      <c r="D680" s="496">
        <f t="shared" si="1477"/>
        <v>2500</v>
      </c>
      <c r="E680" s="496">
        <f t="shared" si="1477"/>
        <v>2500</v>
      </c>
      <c r="F680" s="561">
        <f t="shared" si="1477"/>
        <v>100</v>
      </c>
      <c r="G680" s="496">
        <f t="shared" si="1477"/>
        <v>500</v>
      </c>
      <c r="H680" s="496">
        <f t="shared" si="1477"/>
        <v>500</v>
      </c>
      <c r="I680" s="496">
        <f t="shared" si="1477"/>
        <v>500</v>
      </c>
      <c r="J680" s="496">
        <f t="shared" si="1477"/>
        <v>500</v>
      </c>
      <c r="K680" s="496">
        <f t="shared" si="1477"/>
        <v>500</v>
      </c>
      <c r="L680" s="496">
        <f t="shared" si="1477"/>
        <v>500</v>
      </c>
      <c r="M680" s="496">
        <f t="shared" si="1477"/>
        <v>500</v>
      </c>
      <c r="N680" s="496">
        <f t="shared" si="1477"/>
        <v>500</v>
      </c>
      <c r="O680" s="496">
        <f t="shared" si="1477"/>
        <v>500</v>
      </c>
      <c r="P680" s="496">
        <f t="shared" si="1477"/>
        <v>500</v>
      </c>
      <c r="Q680" s="496">
        <f t="shared" si="1477"/>
        <v>500</v>
      </c>
      <c r="R680" s="496">
        <f t="shared" si="1477"/>
        <v>500</v>
      </c>
      <c r="S680" s="496">
        <f t="shared" si="1478"/>
        <v>500</v>
      </c>
      <c r="T680" s="496">
        <f t="shared" si="1478"/>
        <v>500</v>
      </c>
      <c r="U680" s="496">
        <f t="shared" si="1478"/>
        <v>500</v>
      </c>
      <c r="V680" s="561">
        <f t="shared" si="1478"/>
        <v>100</v>
      </c>
    </row>
    <row r="681" spans="1:29" s="535" customFormat="1" ht="30" x14ac:dyDescent="0.25">
      <c r="B681" s="505" t="s">
        <v>19</v>
      </c>
      <c r="C681" s="535">
        <f t="shared" ref="C681" si="1487">G681+J681+M681+P681+S681</f>
        <v>2500</v>
      </c>
      <c r="D681" s="535">
        <f t="shared" ref="D681" si="1488">H681+K681+N681+Q681+T681</f>
        <v>2500</v>
      </c>
      <c r="E681" s="535">
        <f t="shared" ref="E681" si="1489">I681+L681+O681+R681+U681</f>
        <v>2500</v>
      </c>
      <c r="F681" s="564">
        <f t="shared" si="1469"/>
        <v>100</v>
      </c>
      <c r="G681" s="535">
        <v>500</v>
      </c>
      <c r="H681" s="535">
        <v>500</v>
      </c>
      <c r="I681" s="535">
        <v>500</v>
      </c>
      <c r="J681" s="535">
        <v>500</v>
      </c>
      <c r="K681" s="535">
        <v>500</v>
      </c>
      <c r="L681" s="535">
        <v>500</v>
      </c>
      <c r="M681" s="535">
        <v>500</v>
      </c>
      <c r="N681" s="535">
        <v>500</v>
      </c>
      <c r="O681" s="535">
        <v>500</v>
      </c>
      <c r="P681" s="535">
        <v>500</v>
      </c>
      <c r="Q681" s="535">
        <v>500</v>
      </c>
      <c r="R681" s="535">
        <v>500</v>
      </c>
      <c r="S681" s="535">
        <v>500</v>
      </c>
      <c r="T681" s="535">
        <v>500</v>
      </c>
      <c r="U681" s="535">
        <v>500</v>
      </c>
      <c r="V681" s="564">
        <f t="shared" ref="V681" si="1490">U681/S681*100</f>
        <v>100</v>
      </c>
      <c r="W681" s="560"/>
      <c r="X681" s="560"/>
      <c r="Y681" s="560"/>
      <c r="Z681" s="560"/>
      <c r="AA681" s="560"/>
      <c r="AB681" s="560"/>
      <c r="AC681" s="560"/>
    </row>
    <row r="682" spans="1:29" ht="183" customHeight="1" x14ac:dyDescent="0.25">
      <c r="A682" s="616">
        <v>205</v>
      </c>
      <c r="B682" s="434" t="s">
        <v>250</v>
      </c>
      <c r="C682" s="496">
        <f t="shared" si="1477"/>
        <v>1000</v>
      </c>
      <c r="D682" s="496">
        <f t="shared" si="1477"/>
        <v>600</v>
      </c>
      <c r="E682" s="496">
        <f t="shared" si="1477"/>
        <v>600</v>
      </c>
      <c r="F682" s="516">
        <f t="shared" si="1469"/>
        <v>60</v>
      </c>
      <c r="G682" s="496">
        <f t="shared" si="1477"/>
        <v>200</v>
      </c>
      <c r="H682" s="496">
        <f t="shared" si="1477"/>
        <v>0</v>
      </c>
      <c r="I682" s="496">
        <f t="shared" si="1477"/>
        <v>0</v>
      </c>
      <c r="J682" s="496">
        <f t="shared" si="1477"/>
        <v>200</v>
      </c>
      <c r="K682" s="496">
        <f t="shared" si="1477"/>
        <v>0</v>
      </c>
      <c r="L682" s="496">
        <f t="shared" si="1477"/>
        <v>0</v>
      </c>
      <c r="M682" s="496">
        <f t="shared" si="1477"/>
        <v>200</v>
      </c>
      <c r="N682" s="496">
        <f t="shared" si="1477"/>
        <v>200</v>
      </c>
      <c r="O682" s="496">
        <f t="shared" si="1477"/>
        <v>200</v>
      </c>
      <c r="P682" s="496">
        <f t="shared" si="1477"/>
        <v>200</v>
      </c>
      <c r="Q682" s="496">
        <f t="shared" si="1477"/>
        <v>200</v>
      </c>
      <c r="R682" s="496">
        <f t="shared" si="1477"/>
        <v>200</v>
      </c>
      <c r="S682" s="496">
        <f t="shared" si="1478"/>
        <v>200</v>
      </c>
      <c r="T682" s="496">
        <f t="shared" si="1478"/>
        <v>200</v>
      </c>
      <c r="U682" s="496">
        <f t="shared" si="1478"/>
        <v>200</v>
      </c>
      <c r="V682" s="561">
        <f t="shared" si="1478"/>
        <v>100</v>
      </c>
    </row>
    <row r="683" spans="1:29" s="535" customFormat="1" ht="30" x14ac:dyDescent="0.25">
      <c r="B683" s="559" t="s">
        <v>19</v>
      </c>
      <c r="C683" s="535">
        <f t="shared" ref="C683" si="1491">G683+J683+M683+P683+S683</f>
        <v>1000</v>
      </c>
      <c r="D683" s="535">
        <f t="shared" ref="D683" si="1492">H683+K683+N683+Q683+T683</f>
        <v>600</v>
      </c>
      <c r="E683" s="535">
        <f t="shared" ref="E683" si="1493">I683+L683+O683+R683+U683</f>
        <v>600</v>
      </c>
      <c r="F683" s="564">
        <f t="shared" si="1469"/>
        <v>60</v>
      </c>
      <c r="G683" s="535">
        <v>200</v>
      </c>
      <c r="H683" s="535">
        <v>0</v>
      </c>
      <c r="I683" s="535">
        <v>0</v>
      </c>
      <c r="J683" s="535">
        <v>200</v>
      </c>
      <c r="K683" s="535">
        <v>0</v>
      </c>
      <c r="L683" s="535">
        <v>0</v>
      </c>
      <c r="M683" s="535">
        <v>200</v>
      </c>
      <c r="N683" s="535">
        <v>200</v>
      </c>
      <c r="O683" s="535">
        <v>200</v>
      </c>
      <c r="P683" s="535">
        <v>200</v>
      </c>
      <c r="Q683" s="535">
        <v>200</v>
      </c>
      <c r="R683" s="535">
        <v>200</v>
      </c>
      <c r="S683" s="535">
        <v>200</v>
      </c>
      <c r="T683" s="535">
        <v>200</v>
      </c>
      <c r="U683" s="535">
        <v>200</v>
      </c>
      <c r="V683" s="564">
        <f t="shared" ref="V683" si="1494">U683/S683*100</f>
        <v>100</v>
      </c>
      <c r="W683" s="560"/>
      <c r="X683" s="560"/>
      <c r="Y683" s="560"/>
      <c r="Z683" s="560"/>
      <c r="AA683" s="560"/>
      <c r="AB683" s="560"/>
      <c r="AC683" s="560"/>
    </row>
    <row r="684" spans="1:29" ht="150" x14ac:dyDescent="0.25">
      <c r="A684" s="616">
        <v>206</v>
      </c>
      <c r="B684" s="434" t="s">
        <v>847</v>
      </c>
      <c r="C684" s="496">
        <f t="shared" si="1477"/>
        <v>22500</v>
      </c>
      <c r="D684" s="496">
        <f t="shared" si="1477"/>
        <v>22500</v>
      </c>
      <c r="E684" s="496">
        <f t="shared" si="1477"/>
        <v>22500</v>
      </c>
      <c r="F684" s="561">
        <f t="shared" si="1477"/>
        <v>100</v>
      </c>
      <c r="G684" s="496">
        <f t="shared" si="1477"/>
        <v>0</v>
      </c>
      <c r="H684" s="496">
        <f t="shared" si="1477"/>
        <v>0</v>
      </c>
      <c r="I684" s="496">
        <f t="shared" si="1477"/>
        <v>0</v>
      </c>
      <c r="J684" s="496">
        <f t="shared" si="1477"/>
        <v>0</v>
      </c>
      <c r="K684" s="496">
        <f t="shared" si="1477"/>
        <v>0</v>
      </c>
      <c r="L684" s="496">
        <f t="shared" si="1477"/>
        <v>0</v>
      </c>
      <c r="M684" s="496">
        <f t="shared" si="1477"/>
        <v>22500</v>
      </c>
      <c r="N684" s="496">
        <f t="shared" si="1477"/>
        <v>22500</v>
      </c>
      <c r="O684" s="496">
        <f t="shared" si="1477"/>
        <v>22500</v>
      </c>
      <c r="P684" s="496">
        <f t="shared" si="1477"/>
        <v>0</v>
      </c>
      <c r="Q684" s="496">
        <f t="shared" si="1477"/>
        <v>0</v>
      </c>
      <c r="R684" s="496">
        <f t="shared" si="1477"/>
        <v>0</v>
      </c>
      <c r="S684" s="496">
        <f t="shared" si="1478"/>
        <v>0</v>
      </c>
      <c r="T684" s="496">
        <f t="shared" si="1478"/>
        <v>0</v>
      </c>
      <c r="U684" s="496">
        <f t="shared" si="1478"/>
        <v>0</v>
      </c>
      <c r="V684" s="561">
        <f t="shared" si="1478"/>
        <v>0</v>
      </c>
    </row>
    <row r="685" spans="1:29" s="535" customFormat="1" ht="30" x14ac:dyDescent="0.25">
      <c r="B685" s="559" t="s">
        <v>19</v>
      </c>
      <c r="C685" s="535">
        <f t="shared" ref="C685" si="1495">G685+J685+M685+P685+S685</f>
        <v>22500</v>
      </c>
      <c r="D685" s="535">
        <f t="shared" ref="D685" si="1496">H685+K685+N685+Q685+T685</f>
        <v>22500</v>
      </c>
      <c r="E685" s="535">
        <f t="shared" ref="E685" si="1497">I685+L685+O685+R685+U685</f>
        <v>22500</v>
      </c>
      <c r="F685" s="564">
        <f t="shared" si="1469"/>
        <v>100</v>
      </c>
      <c r="G685" s="535">
        <v>0</v>
      </c>
      <c r="H685" s="535">
        <v>0</v>
      </c>
      <c r="I685" s="535">
        <v>0</v>
      </c>
      <c r="J685" s="535">
        <v>0</v>
      </c>
      <c r="K685" s="535">
        <v>0</v>
      </c>
      <c r="L685" s="535">
        <v>0</v>
      </c>
      <c r="M685" s="535">
        <v>22500</v>
      </c>
      <c r="N685" s="535">
        <v>22500</v>
      </c>
      <c r="O685" s="535">
        <v>22500</v>
      </c>
      <c r="P685" s="535">
        <v>0</v>
      </c>
      <c r="Q685" s="535">
        <v>0</v>
      </c>
      <c r="R685" s="535">
        <v>0</v>
      </c>
      <c r="S685" s="535">
        <v>0</v>
      </c>
      <c r="T685" s="535">
        <v>0</v>
      </c>
      <c r="U685" s="535">
        <v>0</v>
      </c>
      <c r="V685" s="564">
        <v>0</v>
      </c>
      <c r="W685" s="560"/>
      <c r="X685" s="560"/>
      <c r="Y685" s="560"/>
      <c r="Z685" s="560"/>
      <c r="AA685" s="560"/>
      <c r="AB685" s="560"/>
      <c r="AC685" s="560"/>
    </row>
    <row r="686" spans="1:29" ht="62.25" customHeight="1" x14ac:dyDescent="0.25">
      <c r="A686" s="616">
        <v>207</v>
      </c>
      <c r="B686" s="434" t="s">
        <v>414</v>
      </c>
      <c r="C686" s="496">
        <f t="shared" ref="C686:E686" si="1498">C687+C688</f>
        <v>45000</v>
      </c>
      <c r="D686" s="496">
        <f t="shared" si="1498"/>
        <v>0</v>
      </c>
      <c r="E686" s="496">
        <f t="shared" si="1498"/>
        <v>0</v>
      </c>
      <c r="F686" s="561">
        <f t="shared" si="1477"/>
        <v>0</v>
      </c>
      <c r="G686" s="496">
        <f>G687+G688</f>
        <v>45000</v>
      </c>
      <c r="H686" s="496">
        <f>H687+H688</f>
        <v>0</v>
      </c>
      <c r="I686" s="496">
        <f t="shared" ref="I686:U686" si="1499">I687+I688</f>
        <v>0</v>
      </c>
      <c r="J686" s="496">
        <f t="shared" si="1499"/>
        <v>0</v>
      </c>
      <c r="K686" s="496">
        <f t="shared" si="1499"/>
        <v>0</v>
      </c>
      <c r="L686" s="496">
        <f t="shared" si="1499"/>
        <v>0</v>
      </c>
      <c r="M686" s="496">
        <f t="shared" si="1499"/>
        <v>0</v>
      </c>
      <c r="N686" s="496">
        <f t="shared" si="1499"/>
        <v>0</v>
      </c>
      <c r="O686" s="496">
        <f t="shared" si="1499"/>
        <v>0</v>
      </c>
      <c r="P686" s="496">
        <f t="shared" si="1499"/>
        <v>0</v>
      </c>
      <c r="Q686" s="496">
        <f t="shared" si="1499"/>
        <v>0</v>
      </c>
      <c r="R686" s="496">
        <f t="shared" si="1499"/>
        <v>0</v>
      </c>
      <c r="S686" s="496">
        <f t="shared" si="1499"/>
        <v>0</v>
      </c>
      <c r="T686" s="496">
        <f t="shared" si="1499"/>
        <v>0</v>
      </c>
      <c r="U686" s="496">
        <f t="shared" si="1499"/>
        <v>0</v>
      </c>
      <c r="V686" s="561">
        <f t="shared" si="1478"/>
        <v>0</v>
      </c>
    </row>
    <row r="687" spans="1:29" s="535" customFormat="1" ht="30" x14ac:dyDescent="0.25">
      <c r="B687" s="559" t="s">
        <v>19</v>
      </c>
      <c r="C687" s="535">
        <f t="shared" ref="C687" si="1500">G687+J687+M687+P687+S687</f>
        <v>22500</v>
      </c>
      <c r="D687" s="535">
        <f t="shared" ref="D687" si="1501">H687+K687+N687+Q687+T687</f>
        <v>0</v>
      </c>
      <c r="E687" s="535">
        <f t="shared" ref="E687" si="1502">I687+L687+O687+R687+U687</f>
        <v>0</v>
      </c>
      <c r="F687" s="564">
        <f t="shared" si="1469"/>
        <v>0</v>
      </c>
      <c r="G687" s="535">
        <v>22500</v>
      </c>
      <c r="H687" s="535">
        <v>0</v>
      </c>
      <c r="I687" s="535">
        <v>0</v>
      </c>
      <c r="J687" s="535">
        <v>0</v>
      </c>
      <c r="K687" s="535">
        <v>0</v>
      </c>
      <c r="L687" s="535">
        <v>0</v>
      </c>
      <c r="M687" s="535">
        <v>0</v>
      </c>
      <c r="N687" s="535">
        <v>0</v>
      </c>
      <c r="O687" s="535">
        <v>0</v>
      </c>
      <c r="P687" s="535">
        <v>0</v>
      </c>
      <c r="Q687" s="535">
        <v>0</v>
      </c>
      <c r="R687" s="535">
        <v>0</v>
      </c>
      <c r="S687" s="535">
        <v>0</v>
      </c>
      <c r="T687" s="535">
        <v>0</v>
      </c>
      <c r="U687" s="535">
        <v>0</v>
      </c>
      <c r="V687" s="564">
        <v>0</v>
      </c>
      <c r="W687" s="560"/>
      <c r="X687" s="560"/>
      <c r="Y687" s="560"/>
      <c r="Z687" s="560"/>
      <c r="AA687" s="560"/>
      <c r="AB687" s="560"/>
      <c r="AC687" s="560"/>
    </row>
    <row r="688" spans="1:29" s="535" customFormat="1" ht="21" customHeight="1" x14ac:dyDescent="0.25">
      <c r="B688" s="559" t="s">
        <v>22</v>
      </c>
      <c r="C688" s="535">
        <f t="shared" ref="C688" si="1503">G688+J688+M688+P688+S688</f>
        <v>22500</v>
      </c>
      <c r="D688" s="535">
        <f t="shared" ref="D688" si="1504">H688+K688+N688+Q688+T688</f>
        <v>0</v>
      </c>
      <c r="E688" s="535">
        <f t="shared" ref="E688" si="1505">I688+L688+O688+R688+U688</f>
        <v>0</v>
      </c>
      <c r="F688" s="564">
        <f t="shared" si="1469"/>
        <v>0</v>
      </c>
      <c r="G688" s="535">
        <v>22500</v>
      </c>
      <c r="H688" s="535">
        <v>0</v>
      </c>
      <c r="I688" s="535">
        <v>0</v>
      </c>
      <c r="J688" s="535">
        <v>0</v>
      </c>
      <c r="K688" s="535">
        <v>0</v>
      </c>
      <c r="L688" s="535">
        <v>0</v>
      </c>
      <c r="M688" s="535">
        <v>0</v>
      </c>
      <c r="N688" s="535">
        <v>0</v>
      </c>
      <c r="O688" s="535">
        <v>0</v>
      </c>
      <c r="P688" s="535">
        <v>0</v>
      </c>
      <c r="Q688" s="535">
        <v>0</v>
      </c>
      <c r="R688" s="535">
        <v>0</v>
      </c>
      <c r="S688" s="535">
        <v>0</v>
      </c>
      <c r="T688" s="535">
        <v>0</v>
      </c>
      <c r="U688" s="535">
        <v>0</v>
      </c>
      <c r="V688" s="564">
        <v>0</v>
      </c>
      <c r="W688" s="560"/>
      <c r="X688" s="560"/>
      <c r="Y688" s="560"/>
      <c r="Z688" s="560"/>
      <c r="AA688" s="560"/>
      <c r="AB688" s="560"/>
      <c r="AC688" s="560"/>
    </row>
    <row r="689" spans="1:29" ht="66.75" customHeight="1" x14ac:dyDescent="0.25">
      <c r="A689" s="616">
        <v>208</v>
      </c>
      <c r="B689" s="434" t="s">
        <v>297</v>
      </c>
      <c r="C689" s="496">
        <f t="shared" ref="C689:E689" si="1506">C690+C691</f>
        <v>245000</v>
      </c>
      <c r="D689" s="496">
        <f t="shared" si="1506"/>
        <v>219086.27</v>
      </c>
      <c r="E689" s="496">
        <f t="shared" si="1506"/>
        <v>219085.56</v>
      </c>
      <c r="F689" s="516">
        <f t="shared" si="1469"/>
        <v>89.422677551020399</v>
      </c>
      <c r="G689" s="496">
        <f>G690+G691</f>
        <v>0</v>
      </c>
      <c r="H689" s="496">
        <f t="shared" ref="H689:U689" si="1507">H690+H691</f>
        <v>0</v>
      </c>
      <c r="I689" s="496">
        <f t="shared" si="1507"/>
        <v>0</v>
      </c>
      <c r="J689" s="496">
        <f t="shared" si="1507"/>
        <v>45000</v>
      </c>
      <c r="K689" s="496">
        <f t="shared" si="1507"/>
        <v>19086.27</v>
      </c>
      <c r="L689" s="496">
        <f t="shared" si="1507"/>
        <v>19085.560000000001</v>
      </c>
      <c r="M689" s="496">
        <f t="shared" si="1507"/>
        <v>200000</v>
      </c>
      <c r="N689" s="496">
        <f t="shared" si="1507"/>
        <v>200000</v>
      </c>
      <c r="O689" s="496">
        <f t="shared" si="1507"/>
        <v>200000</v>
      </c>
      <c r="P689" s="496">
        <f t="shared" si="1507"/>
        <v>0</v>
      </c>
      <c r="Q689" s="496">
        <f t="shared" si="1507"/>
        <v>0</v>
      </c>
      <c r="R689" s="496">
        <f t="shared" si="1507"/>
        <v>0</v>
      </c>
      <c r="S689" s="496">
        <f t="shared" si="1507"/>
        <v>0</v>
      </c>
      <c r="T689" s="496">
        <f t="shared" si="1507"/>
        <v>0</v>
      </c>
      <c r="U689" s="496">
        <f t="shared" si="1507"/>
        <v>0</v>
      </c>
      <c r="V689" s="561">
        <f t="shared" ref="V689" si="1508">V690</f>
        <v>0</v>
      </c>
    </row>
    <row r="690" spans="1:29" s="535" customFormat="1" ht="21" customHeight="1" x14ac:dyDescent="0.25">
      <c r="B690" s="559" t="s">
        <v>19</v>
      </c>
      <c r="C690" s="535">
        <f t="shared" ref="C690" si="1509">G690+J690+M690+P690+S690</f>
        <v>22500</v>
      </c>
      <c r="D690" s="535">
        <f t="shared" ref="D690" si="1510">H690+K690+N690+Q690+T690</f>
        <v>9154.27</v>
      </c>
      <c r="E690" s="535">
        <f t="shared" ref="E690" si="1511">I690+L690+O690+R690+U690</f>
        <v>9154.27</v>
      </c>
      <c r="F690" s="564">
        <f t="shared" si="1469"/>
        <v>40.685644444444449</v>
      </c>
      <c r="G690" s="535">
        <v>0</v>
      </c>
      <c r="H690" s="535">
        <v>0</v>
      </c>
      <c r="I690" s="535">
        <v>0</v>
      </c>
      <c r="J690" s="535">
        <v>22500</v>
      </c>
      <c r="K690" s="535">
        <v>9154.27</v>
      </c>
      <c r="L690" s="535">
        <v>9154.27</v>
      </c>
      <c r="M690" s="535">
        <v>0</v>
      </c>
      <c r="N690" s="535">
        <v>0</v>
      </c>
      <c r="O690" s="535">
        <v>0</v>
      </c>
      <c r="P690" s="535">
        <v>0</v>
      </c>
      <c r="Q690" s="535">
        <v>0</v>
      </c>
      <c r="R690" s="535">
        <v>0</v>
      </c>
      <c r="S690" s="535">
        <v>0</v>
      </c>
      <c r="T690" s="535">
        <v>0</v>
      </c>
      <c r="U690" s="535">
        <v>0</v>
      </c>
      <c r="V690" s="564">
        <v>0</v>
      </c>
      <c r="W690" s="560"/>
      <c r="X690" s="560"/>
      <c r="Y690" s="560"/>
      <c r="Z690" s="560"/>
      <c r="AA690" s="560"/>
      <c r="AB690" s="560"/>
      <c r="AC690" s="560"/>
    </row>
    <row r="691" spans="1:29" s="535" customFormat="1" ht="21" customHeight="1" x14ac:dyDescent="0.25">
      <c r="B691" s="559" t="s">
        <v>22</v>
      </c>
      <c r="C691" s="535">
        <f t="shared" ref="C691" si="1512">G691+J691+M691+P691+S691</f>
        <v>222500</v>
      </c>
      <c r="D691" s="535">
        <f t="shared" ref="D691" si="1513">H691+K691+N691+Q691+T691</f>
        <v>209932</v>
      </c>
      <c r="E691" s="535">
        <f t="shared" ref="E691" si="1514">I691+L691+O691+R691+U691</f>
        <v>209931.29</v>
      </c>
      <c r="F691" s="564">
        <f t="shared" si="1469"/>
        <v>94.351141573033715</v>
      </c>
      <c r="G691" s="535">
        <v>0</v>
      </c>
      <c r="H691" s="535">
        <v>0</v>
      </c>
      <c r="I691" s="535">
        <v>0</v>
      </c>
      <c r="J691" s="535">
        <v>22500</v>
      </c>
      <c r="K691" s="535">
        <v>9932</v>
      </c>
      <c r="L691" s="535">
        <v>9931.2900000000009</v>
      </c>
      <c r="M691" s="535">
        <v>200000</v>
      </c>
      <c r="N691" s="535">
        <v>200000</v>
      </c>
      <c r="O691" s="535">
        <v>200000</v>
      </c>
      <c r="P691" s="535">
        <v>0</v>
      </c>
      <c r="Q691" s="535">
        <v>0</v>
      </c>
      <c r="R691" s="535">
        <v>0</v>
      </c>
      <c r="S691" s="535">
        <v>0</v>
      </c>
      <c r="T691" s="535">
        <v>0</v>
      </c>
      <c r="U691" s="535">
        <v>0</v>
      </c>
      <c r="V691" s="564">
        <v>0</v>
      </c>
      <c r="W691" s="560"/>
      <c r="X691" s="560"/>
      <c r="Y691" s="560"/>
      <c r="Z691" s="560"/>
      <c r="AA691" s="560"/>
      <c r="AB691" s="560"/>
      <c r="AC691" s="560"/>
    </row>
    <row r="692" spans="1:29" ht="153" customHeight="1" x14ac:dyDescent="0.25">
      <c r="A692" s="616">
        <v>209</v>
      </c>
      <c r="B692" s="434" t="s">
        <v>251</v>
      </c>
      <c r="C692" s="496">
        <f t="shared" ref="C692:R700" si="1515">C693</f>
        <v>1500</v>
      </c>
      <c r="D692" s="496">
        <f t="shared" si="1515"/>
        <v>1500</v>
      </c>
      <c r="E692" s="496">
        <f t="shared" si="1515"/>
        <v>1500</v>
      </c>
      <c r="F692" s="561">
        <f t="shared" si="1515"/>
        <v>100</v>
      </c>
      <c r="G692" s="496">
        <f t="shared" si="1515"/>
        <v>300</v>
      </c>
      <c r="H692" s="496">
        <f t="shared" si="1515"/>
        <v>300</v>
      </c>
      <c r="I692" s="496">
        <f t="shared" si="1515"/>
        <v>300</v>
      </c>
      <c r="J692" s="496">
        <f t="shared" si="1515"/>
        <v>300</v>
      </c>
      <c r="K692" s="496">
        <f t="shared" si="1515"/>
        <v>300</v>
      </c>
      <c r="L692" s="496">
        <f t="shared" si="1515"/>
        <v>300</v>
      </c>
      <c r="M692" s="496">
        <f t="shared" si="1515"/>
        <v>300</v>
      </c>
      <c r="N692" s="496">
        <f t="shared" si="1515"/>
        <v>300</v>
      </c>
      <c r="O692" s="496">
        <f t="shared" si="1515"/>
        <v>300</v>
      </c>
      <c r="P692" s="496">
        <f t="shared" si="1515"/>
        <v>300</v>
      </c>
      <c r="Q692" s="496">
        <f t="shared" si="1515"/>
        <v>300</v>
      </c>
      <c r="R692" s="496">
        <f t="shared" si="1515"/>
        <v>300</v>
      </c>
      <c r="S692" s="496">
        <f t="shared" ref="S692:V702" si="1516">S693</f>
        <v>300</v>
      </c>
      <c r="T692" s="496">
        <f t="shared" si="1516"/>
        <v>300</v>
      </c>
      <c r="U692" s="496">
        <f t="shared" si="1516"/>
        <v>300</v>
      </c>
      <c r="V692" s="561">
        <f t="shared" si="1516"/>
        <v>100</v>
      </c>
    </row>
    <row r="693" spans="1:29" s="535" customFormat="1" ht="21" customHeight="1" x14ac:dyDescent="0.25">
      <c r="B693" s="559" t="s">
        <v>19</v>
      </c>
      <c r="C693" s="535">
        <f t="shared" ref="C693" si="1517">G693+J693+M693+P693+S693</f>
        <v>1500</v>
      </c>
      <c r="D693" s="535">
        <f t="shared" ref="D693" si="1518">H693+K693+N693+Q693+T693</f>
        <v>1500</v>
      </c>
      <c r="E693" s="535">
        <f t="shared" ref="E693" si="1519">I693+L693+O693+R693+U693</f>
        <v>1500</v>
      </c>
      <c r="F693" s="564">
        <f t="shared" ref="F693" si="1520">E693/C693*100</f>
        <v>100</v>
      </c>
      <c r="G693" s="535">
        <v>300</v>
      </c>
      <c r="H693" s="535">
        <v>300</v>
      </c>
      <c r="I693" s="535">
        <v>300</v>
      </c>
      <c r="J693" s="535">
        <v>300</v>
      </c>
      <c r="K693" s="535">
        <v>300</v>
      </c>
      <c r="L693" s="535">
        <v>300</v>
      </c>
      <c r="M693" s="535">
        <v>300</v>
      </c>
      <c r="N693" s="535">
        <v>300</v>
      </c>
      <c r="O693" s="535">
        <v>300</v>
      </c>
      <c r="P693" s="535">
        <v>300</v>
      </c>
      <c r="Q693" s="535">
        <v>300</v>
      </c>
      <c r="R693" s="535">
        <v>300</v>
      </c>
      <c r="S693" s="535">
        <v>300</v>
      </c>
      <c r="T693" s="535">
        <v>300</v>
      </c>
      <c r="U693" s="535">
        <v>300</v>
      </c>
      <c r="V693" s="564">
        <f t="shared" ref="V693" si="1521">U693/S693*100</f>
        <v>100</v>
      </c>
      <c r="W693" s="560"/>
      <c r="X693" s="560"/>
      <c r="Y693" s="560"/>
      <c r="Z693" s="560"/>
      <c r="AA693" s="560"/>
      <c r="AB693" s="560"/>
      <c r="AC693" s="560"/>
    </row>
    <row r="694" spans="1:29" ht="98.25" customHeight="1" x14ac:dyDescent="0.25">
      <c r="A694" s="616">
        <v>210</v>
      </c>
      <c r="B694" s="434" t="s">
        <v>252</v>
      </c>
      <c r="C694" s="496">
        <f t="shared" si="1515"/>
        <v>2000</v>
      </c>
      <c r="D694" s="496">
        <f t="shared" si="1515"/>
        <v>2000</v>
      </c>
      <c r="E694" s="496">
        <f t="shared" si="1515"/>
        <v>2000</v>
      </c>
      <c r="F694" s="561">
        <f t="shared" si="1515"/>
        <v>100</v>
      </c>
      <c r="G694" s="496">
        <f t="shared" si="1515"/>
        <v>400</v>
      </c>
      <c r="H694" s="496">
        <f t="shared" si="1515"/>
        <v>400</v>
      </c>
      <c r="I694" s="496">
        <f t="shared" si="1515"/>
        <v>400</v>
      </c>
      <c r="J694" s="496">
        <f t="shared" si="1515"/>
        <v>400</v>
      </c>
      <c r="K694" s="496">
        <f t="shared" si="1515"/>
        <v>400</v>
      </c>
      <c r="L694" s="496">
        <f t="shared" si="1515"/>
        <v>400</v>
      </c>
      <c r="M694" s="496">
        <f t="shared" si="1515"/>
        <v>400</v>
      </c>
      <c r="N694" s="496">
        <f t="shared" si="1515"/>
        <v>400</v>
      </c>
      <c r="O694" s="496">
        <f t="shared" si="1515"/>
        <v>400</v>
      </c>
      <c r="P694" s="496">
        <f t="shared" si="1515"/>
        <v>400</v>
      </c>
      <c r="Q694" s="496">
        <f t="shared" si="1515"/>
        <v>400</v>
      </c>
      <c r="R694" s="496">
        <f t="shared" si="1515"/>
        <v>400</v>
      </c>
      <c r="S694" s="496">
        <f t="shared" si="1516"/>
        <v>400</v>
      </c>
      <c r="T694" s="496">
        <f t="shared" si="1516"/>
        <v>400</v>
      </c>
      <c r="U694" s="496">
        <f t="shared" si="1516"/>
        <v>400</v>
      </c>
      <c r="V694" s="561">
        <f t="shared" si="1516"/>
        <v>100</v>
      </c>
    </row>
    <row r="695" spans="1:29" s="535" customFormat="1" ht="21" customHeight="1" x14ac:dyDescent="0.25">
      <c r="B695" s="559" t="s">
        <v>19</v>
      </c>
      <c r="C695" s="535">
        <f t="shared" ref="C695" si="1522">G695+J695+M695+P695+S695</f>
        <v>2000</v>
      </c>
      <c r="D695" s="535">
        <f t="shared" ref="D695" si="1523">H695+K695+N695+Q695+T695</f>
        <v>2000</v>
      </c>
      <c r="E695" s="535">
        <f t="shared" ref="E695" si="1524">I695+L695+O695+R695+U695</f>
        <v>2000</v>
      </c>
      <c r="F695" s="564">
        <f t="shared" ref="F695" si="1525">E695/C695*100</f>
        <v>100</v>
      </c>
      <c r="G695" s="535">
        <v>400</v>
      </c>
      <c r="H695" s="535">
        <v>400</v>
      </c>
      <c r="I695" s="535">
        <v>400</v>
      </c>
      <c r="J695" s="535">
        <v>400</v>
      </c>
      <c r="K695" s="535">
        <v>400</v>
      </c>
      <c r="L695" s="535">
        <v>400</v>
      </c>
      <c r="M695" s="535">
        <v>400</v>
      </c>
      <c r="N695" s="535">
        <v>400</v>
      </c>
      <c r="O695" s="535">
        <v>400</v>
      </c>
      <c r="P695" s="535">
        <v>400</v>
      </c>
      <c r="Q695" s="535">
        <v>400</v>
      </c>
      <c r="R695" s="535">
        <v>400</v>
      </c>
      <c r="S695" s="535">
        <v>400</v>
      </c>
      <c r="T695" s="535">
        <v>400</v>
      </c>
      <c r="U695" s="535">
        <v>400</v>
      </c>
      <c r="V695" s="564">
        <f t="shared" ref="V695" si="1526">U695/S695*100</f>
        <v>100</v>
      </c>
      <c r="W695" s="560"/>
      <c r="X695" s="560"/>
      <c r="Y695" s="560"/>
      <c r="Z695" s="560"/>
      <c r="AA695" s="560"/>
      <c r="AB695" s="560"/>
      <c r="AC695" s="560"/>
    </row>
    <row r="696" spans="1:29" ht="94.5" customHeight="1" x14ac:dyDescent="0.25">
      <c r="A696" s="616">
        <v>211</v>
      </c>
      <c r="B696" s="434" t="s">
        <v>848</v>
      </c>
      <c r="C696" s="496">
        <f t="shared" si="1515"/>
        <v>300</v>
      </c>
      <c r="D696" s="496">
        <f t="shared" si="1515"/>
        <v>300</v>
      </c>
      <c r="E696" s="496">
        <f t="shared" si="1515"/>
        <v>296.05</v>
      </c>
      <c r="F696" s="561">
        <f t="shared" si="1515"/>
        <v>0</v>
      </c>
      <c r="G696" s="496">
        <f t="shared" si="1515"/>
        <v>0</v>
      </c>
      <c r="H696" s="496">
        <f t="shared" si="1515"/>
        <v>0</v>
      </c>
      <c r="I696" s="496">
        <f t="shared" si="1515"/>
        <v>0</v>
      </c>
      <c r="J696" s="496">
        <f t="shared" si="1515"/>
        <v>0</v>
      </c>
      <c r="K696" s="496">
        <f t="shared" si="1515"/>
        <v>0</v>
      </c>
      <c r="L696" s="496">
        <f t="shared" si="1515"/>
        <v>0</v>
      </c>
      <c r="M696" s="496">
        <f t="shared" si="1515"/>
        <v>0</v>
      </c>
      <c r="N696" s="496">
        <f t="shared" si="1515"/>
        <v>0</v>
      </c>
      <c r="O696" s="496">
        <f t="shared" si="1515"/>
        <v>0</v>
      </c>
      <c r="P696" s="496">
        <f t="shared" si="1515"/>
        <v>150</v>
      </c>
      <c r="Q696" s="496">
        <f t="shared" si="1515"/>
        <v>150</v>
      </c>
      <c r="R696" s="496">
        <f t="shared" si="1515"/>
        <v>146.05000000000001</v>
      </c>
      <c r="S696" s="496">
        <f t="shared" si="1516"/>
        <v>150</v>
      </c>
      <c r="T696" s="496">
        <f t="shared" si="1516"/>
        <v>150</v>
      </c>
      <c r="U696" s="496">
        <f t="shared" si="1516"/>
        <v>150</v>
      </c>
      <c r="V696" s="561">
        <f t="shared" si="1516"/>
        <v>100</v>
      </c>
    </row>
    <row r="697" spans="1:29" s="535" customFormat="1" ht="21" customHeight="1" x14ac:dyDescent="0.25">
      <c r="B697" s="559" t="s">
        <v>22</v>
      </c>
      <c r="C697" s="535">
        <f t="shared" ref="C697" si="1527">G697+J697+M697+P697+S697</f>
        <v>300</v>
      </c>
      <c r="D697" s="535">
        <f t="shared" ref="D697" si="1528">H697+K697+N697+Q697+T697</f>
        <v>300</v>
      </c>
      <c r="E697" s="535">
        <f t="shared" ref="E697" si="1529">I697+L697+O697+R697+U697</f>
        <v>296.05</v>
      </c>
      <c r="F697" s="564">
        <v>0</v>
      </c>
      <c r="G697" s="535">
        <v>0</v>
      </c>
      <c r="H697" s="535">
        <v>0</v>
      </c>
      <c r="I697" s="535">
        <v>0</v>
      </c>
      <c r="J697" s="535">
        <v>0</v>
      </c>
      <c r="K697" s="535">
        <v>0</v>
      </c>
      <c r="L697" s="535">
        <v>0</v>
      </c>
      <c r="M697" s="535">
        <v>0</v>
      </c>
      <c r="N697" s="535">
        <v>0</v>
      </c>
      <c r="O697" s="535">
        <v>0</v>
      </c>
      <c r="P697" s="535">
        <v>150</v>
      </c>
      <c r="Q697" s="535">
        <v>150</v>
      </c>
      <c r="R697" s="535">
        <v>146.05000000000001</v>
      </c>
      <c r="S697" s="535">
        <v>150</v>
      </c>
      <c r="T697" s="535">
        <v>150</v>
      </c>
      <c r="U697" s="535">
        <v>150</v>
      </c>
      <c r="V697" s="564">
        <f t="shared" ref="V697" si="1530">U697/S697*100</f>
        <v>100</v>
      </c>
      <c r="W697" s="560"/>
      <c r="X697" s="560"/>
      <c r="Y697" s="560"/>
      <c r="Z697" s="560"/>
      <c r="AA697" s="560"/>
      <c r="AB697" s="560"/>
      <c r="AC697" s="560"/>
    </row>
    <row r="698" spans="1:29" ht="108.75" customHeight="1" x14ac:dyDescent="0.25">
      <c r="A698" s="616">
        <v>212</v>
      </c>
      <c r="B698" s="434" t="s">
        <v>253</v>
      </c>
      <c r="C698" s="496">
        <f t="shared" si="1515"/>
        <v>1500</v>
      </c>
      <c r="D698" s="496">
        <f t="shared" si="1515"/>
        <v>2564</v>
      </c>
      <c r="E698" s="496">
        <f t="shared" si="1515"/>
        <v>2564</v>
      </c>
      <c r="F698" s="561">
        <f t="shared" si="1515"/>
        <v>170.93333333333334</v>
      </c>
      <c r="G698" s="496">
        <f t="shared" si="1515"/>
        <v>300</v>
      </c>
      <c r="H698" s="496">
        <f t="shared" si="1515"/>
        <v>300</v>
      </c>
      <c r="I698" s="496">
        <f t="shared" si="1515"/>
        <v>300</v>
      </c>
      <c r="J698" s="496">
        <f t="shared" si="1515"/>
        <v>300</v>
      </c>
      <c r="K698" s="496">
        <f t="shared" si="1515"/>
        <v>300</v>
      </c>
      <c r="L698" s="496">
        <f t="shared" si="1515"/>
        <v>300</v>
      </c>
      <c r="M698" s="496">
        <f t="shared" si="1515"/>
        <v>300</v>
      </c>
      <c r="N698" s="496">
        <f t="shared" si="1515"/>
        <v>843.7</v>
      </c>
      <c r="O698" s="496">
        <f t="shared" si="1515"/>
        <v>843.7</v>
      </c>
      <c r="P698" s="496">
        <f t="shared" si="1515"/>
        <v>300</v>
      </c>
      <c r="Q698" s="496">
        <f t="shared" si="1515"/>
        <v>820.3</v>
      </c>
      <c r="R698" s="496">
        <f t="shared" si="1515"/>
        <v>820.3</v>
      </c>
      <c r="S698" s="496">
        <f t="shared" si="1516"/>
        <v>300</v>
      </c>
      <c r="T698" s="496">
        <f t="shared" si="1516"/>
        <v>300</v>
      </c>
      <c r="U698" s="496">
        <f t="shared" si="1516"/>
        <v>300</v>
      </c>
      <c r="V698" s="561">
        <f t="shared" si="1516"/>
        <v>100</v>
      </c>
    </row>
    <row r="699" spans="1:29" s="535" customFormat="1" ht="21" customHeight="1" x14ac:dyDescent="0.25">
      <c r="B699" s="559" t="s">
        <v>19</v>
      </c>
      <c r="C699" s="535">
        <f t="shared" ref="C699" si="1531">G699+J699+M699+P699+S699</f>
        <v>1500</v>
      </c>
      <c r="D699" s="535">
        <f t="shared" ref="D699" si="1532">H699+K699+N699+Q699+T699</f>
        <v>2564</v>
      </c>
      <c r="E699" s="535">
        <f t="shared" ref="E699" si="1533">I699+L699+O699+R699+U699</f>
        <v>2564</v>
      </c>
      <c r="F699" s="564">
        <f t="shared" ref="F699:F718" si="1534">E699/C699*100</f>
        <v>170.93333333333334</v>
      </c>
      <c r="G699" s="535">
        <v>300</v>
      </c>
      <c r="H699" s="535">
        <v>300</v>
      </c>
      <c r="I699" s="535">
        <v>300</v>
      </c>
      <c r="J699" s="535">
        <v>300</v>
      </c>
      <c r="K699" s="535">
        <v>300</v>
      </c>
      <c r="L699" s="535">
        <v>300</v>
      </c>
      <c r="M699" s="535">
        <v>300</v>
      </c>
      <c r="N699" s="535">
        <v>843.7</v>
      </c>
      <c r="O699" s="535">
        <v>843.7</v>
      </c>
      <c r="P699" s="535">
        <v>300</v>
      </c>
      <c r="Q699" s="535">
        <v>820.3</v>
      </c>
      <c r="R699" s="535">
        <v>820.3</v>
      </c>
      <c r="S699" s="535">
        <v>300</v>
      </c>
      <c r="T699" s="535">
        <v>300</v>
      </c>
      <c r="U699" s="535">
        <v>300</v>
      </c>
      <c r="V699" s="564">
        <f t="shared" ref="V699" si="1535">U699/S699*100</f>
        <v>100</v>
      </c>
      <c r="W699" s="560"/>
      <c r="X699" s="560"/>
      <c r="Y699" s="560"/>
      <c r="Z699" s="560"/>
      <c r="AA699" s="560"/>
      <c r="AB699" s="560"/>
      <c r="AC699" s="560"/>
    </row>
    <row r="700" spans="1:29" ht="94.5" customHeight="1" x14ac:dyDescent="0.25">
      <c r="A700" s="616">
        <v>213</v>
      </c>
      <c r="B700" s="434" t="s">
        <v>849</v>
      </c>
      <c r="C700" s="496">
        <f t="shared" si="1515"/>
        <v>600</v>
      </c>
      <c r="D700" s="496">
        <f t="shared" si="1515"/>
        <v>599.15</v>
      </c>
      <c r="E700" s="496">
        <f t="shared" si="1515"/>
        <v>596.58999999999992</v>
      </c>
      <c r="F700" s="561">
        <f t="shared" si="1515"/>
        <v>99.431666666666658</v>
      </c>
      <c r="G700" s="496">
        <f t="shared" si="1515"/>
        <v>0</v>
      </c>
      <c r="H700" s="496">
        <f t="shared" si="1515"/>
        <v>0</v>
      </c>
      <c r="I700" s="496">
        <f t="shared" si="1515"/>
        <v>0</v>
      </c>
      <c r="J700" s="496">
        <f t="shared" si="1515"/>
        <v>0</v>
      </c>
      <c r="K700" s="496">
        <f t="shared" si="1515"/>
        <v>0</v>
      </c>
      <c r="L700" s="496">
        <f t="shared" si="1515"/>
        <v>0</v>
      </c>
      <c r="M700" s="496">
        <f t="shared" si="1515"/>
        <v>0</v>
      </c>
      <c r="N700" s="496">
        <f t="shared" si="1515"/>
        <v>0</v>
      </c>
      <c r="O700" s="496">
        <f t="shared" si="1515"/>
        <v>0</v>
      </c>
      <c r="P700" s="496">
        <f t="shared" si="1515"/>
        <v>300</v>
      </c>
      <c r="Q700" s="496">
        <f t="shared" si="1515"/>
        <v>300</v>
      </c>
      <c r="R700" s="496">
        <f t="shared" si="1515"/>
        <v>297.44</v>
      </c>
      <c r="S700" s="496">
        <f t="shared" si="1516"/>
        <v>300</v>
      </c>
      <c r="T700" s="496">
        <f t="shared" si="1516"/>
        <v>299.14999999999998</v>
      </c>
      <c r="U700" s="496">
        <f t="shared" si="1516"/>
        <v>299.14999999999998</v>
      </c>
      <c r="V700" s="561">
        <f t="shared" si="1516"/>
        <v>99.716666666666669</v>
      </c>
    </row>
    <row r="701" spans="1:29" s="535" customFormat="1" ht="21" customHeight="1" x14ac:dyDescent="0.25">
      <c r="B701" s="559" t="s">
        <v>22</v>
      </c>
      <c r="C701" s="535">
        <f t="shared" ref="C701" si="1536">G701+J701+M701+P701+S701</f>
        <v>600</v>
      </c>
      <c r="D701" s="535">
        <f t="shared" ref="D701" si="1537">H701+K701+N701+Q701+T701</f>
        <v>599.15</v>
      </c>
      <c r="E701" s="535">
        <f t="shared" ref="E701" si="1538">I701+L701+O701+R701+U701</f>
        <v>596.58999999999992</v>
      </c>
      <c r="F701" s="564">
        <f t="shared" si="1534"/>
        <v>99.431666666666658</v>
      </c>
      <c r="G701" s="535">
        <v>0</v>
      </c>
      <c r="H701" s="535">
        <v>0</v>
      </c>
      <c r="I701" s="535">
        <v>0</v>
      </c>
      <c r="J701" s="535">
        <v>0</v>
      </c>
      <c r="K701" s="535">
        <v>0</v>
      </c>
      <c r="L701" s="535">
        <v>0</v>
      </c>
      <c r="M701" s="535">
        <v>0</v>
      </c>
      <c r="N701" s="535">
        <v>0</v>
      </c>
      <c r="O701" s="535">
        <v>0</v>
      </c>
      <c r="P701" s="535">
        <v>300</v>
      </c>
      <c r="Q701" s="535">
        <v>300</v>
      </c>
      <c r="R701" s="535">
        <v>297.44</v>
      </c>
      <c r="S701" s="535">
        <v>300</v>
      </c>
      <c r="T701" s="535">
        <v>299.14999999999998</v>
      </c>
      <c r="U701" s="535">
        <v>299.14999999999998</v>
      </c>
      <c r="V701" s="564">
        <f t="shared" ref="V701" si="1539">U701/S701*100</f>
        <v>99.716666666666669</v>
      </c>
      <c r="W701" s="560"/>
      <c r="X701" s="560"/>
      <c r="Y701" s="560"/>
      <c r="Z701" s="560"/>
      <c r="AA701" s="560"/>
      <c r="AB701" s="560"/>
      <c r="AC701" s="560"/>
    </row>
    <row r="702" spans="1:29" ht="50.25" customHeight="1" x14ac:dyDescent="0.25">
      <c r="A702" s="616">
        <v>214</v>
      </c>
      <c r="B702" s="434" t="s">
        <v>850</v>
      </c>
      <c r="C702" s="496">
        <f t="shared" ref="C702:E702" si="1540">C703+C704</f>
        <v>124105</v>
      </c>
      <c r="D702" s="496">
        <f t="shared" si="1540"/>
        <v>240409.12000000002</v>
      </c>
      <c r="E702" s="496">
        <f t="shared" si="1540"/>
        <v>237309.72000000003</v>
      </c>
      <c r="F702" s="516">
        <f t="shared" si="1534"/>
        <v>191.21688892470087</v>
      </c>
      <c r="G702" s="496">
        <f>G703+G704</f>
        <v>20600</v>
      </c>
      <c r="H702" s="496">
        <f t="shared" ref="H702:U702" si="1541">H703+H704</f>
        <v>40000</v>
      </c>
      <c r="I702" s="496">
        <f t="shared" si="1541"/>
        <v>36900</v>
      </c>
      <c r="J702" s="496">
        <f t="shared" si="1541"/>
        <v>20000</v>
      </c>
      <c r="K702" s="496">
        <f t="shared" si="1541"/>
        <v>47508.6</v>
      </c>
      <c r="L702" s="496">
        <f t="shared" si="1541"/>
        <v>47508.6</v>
      </c>
      <c r="M702" s="496">
        <f t="shared" si="1541"/>
        <v>21000</v>
      </c>
      <c r="N702" s="496">
        <f t="shared" si="1541"/>
        <v>32076.82</v>
      </c>
      <c r="O702" s="496">
        <f t="shared" si="1541"/>
        <v>32076.82</v>
      </c>
      <c r="P702" s="496">
        <f t="shared" si="1541"/>
        <v>31700</v>
      </c>
      <c r="Q702" s="496">
        <f t="shared" si="1541"/>
        <v>65605.600000000006</v>
      </c>
      <c r="R702" s="496">
        <f t="shared" si="1541"/>
        <v>65606.2</v>
      </c>
      <c r="S702" s="496">
        <f t="shared" si="1541"/>
        <v>30805</v>
      </c>
      <c r="T702" s="496">
        <f t="shared" si="1541"/>
        <v>55218.1</v>
      </c>
      <c r="U702" s="496">
        <f t="shared" si="1541"/>
        <v>55218.1</v>
      </c>
      <c r="V702" s="561">
        <f t="shared" si="1516"/>
        <v>51.533110023189899</v>
      </c>
    </row>
    <row r="703" spans="1:29" s="535" customFormat="1" ht="21" customHeight="1" x14ac:dyDescent="0.25">
      <c r="B703" s="559" t="s">
        <v>22</v>
      </c>
      <c r="C703" s="535">
        <f t="shared" ref="C703" si="1542">G703+J703+M703+P703+S703</f>
        <v>69905</v>
      </c>
      <c r="D703" s="535">
        <f t="shared" ref="D703" si="1543">H703+K703+N703+Q703+T703</f>
        <v>60500</v>
      </c>
      <c r="E703" s="535">
        <f t="shared" ref="E703" si="1544">I703+L703+O703+R703+U703</f>
        <v>57400.6</v>
      </c>
      <c r="F703" s="564">
        <f t="shared" si="1534"/>
        <v>82.112295257849937</v>
      </c>
      <c r="G703" s="535">
        <v>10000</v>
      </c>
      <c r="H703" s="535">
        <v>10000</v>
      </c>
      <c r="I703" s="535">
        <v>6900</v>
      </c>
      <c r="J703" s="535">
        <v>10000</v>
      </c>
      <c r="K703" s="535">
        <v>10000</v>
      </c>
      <c r="L703" s="535">
        <v>10000</v>
      </c>
      <c r="M703" s="535">
        <v>10000</v>
      </c>
      <c r="N703" s="535">
        <v>10000</v>
      </c>
      <c r="O703" s="535">
        <v>10000</v>
      </c>
      <c r="P703" s="535">
        <v>20500</v>
      </c>
      <c r="Q703" s="535">
        <v>20500</v>
      </c>
      <c r="R703" s="535">
        <v>20500.599999999999</v>
      </c>
      <c r="S703" s="535">
        <v>19405</v>
      </c>
      <c r="T703" s="535">
        <v>10000</v>
      </c>
      <c r="U703" s="535">
        <v>10000</v>
      </c>
      <c r="V703" s="564">
        <f t="shared" ref="V703" si="1545">U703/S703*100</f>
        <v>51.533110023189899</v>
      </c>
      <c r="W703" s="560"/>
      <c r="X703" s="560"/>
      <c r="Y703" s="560"/>
      <c r="Z703" s="560"/>
      <c r="AA703" s="560"/>
      <c r="AB703" s="560"/>
      <c r="AC703" s="560"/>
    </row>
    <row r="704" spans="1:29" s="535" customFormat="1" ht="31.5" customHeight="1" x14ac:dyDescent="0.25">
      <c r="B704" s="559" t="s">
        <v>19</v>
      </c>
      <c r="C704" s="535">
        <f t="shared" ref="C704:C712" si="1546">G704+J704+M704+P704+S704</f>
        <v>54200</v>
      </c>
      <c r="D704" s="535">
        <f t="shared" ref="D704:D712" si="1547">H704+K704+N704+Q704+T704</f>
        <v>179909.12000000002</v>
      </c>
      <c r="E704" s="535">
        <f t="shared" ref="E704:E712" si="1548">I704+L704+O704+R704+U704</f>
        <v>179909.12000000002</v>
      </c>
      <c r="F704" s="564">
        <f t="shared" si="1534"/>
        <v>331.93564575645757</v>
      </c>
      <c r="G704" s="535">
        <v>10600</v>
      </c>
      <c r="H704" s="535">
        <v>30000</v>
      </c>
      <c r="I704" s="535">
        <v>30000</v>
      </c>
      <c r="J704" s="535">
        <v>10000</v>
      </c>
      <c r="K704" s="535">
        <v>37508.6</v>
      </c>
      <c r="L704" s="535">
        <v>37508.6</v>
      </c>
      <c r="M704" s="535">
        <v>11000</v>
      </c>
      <c r="N704" s="535">
        <v>22076.82</v>
      </c>
      <c r="O704" s="535">
        <v>22076.82</v>
      </c>
      <c r="P704" s="535">
        <v>11200</v>
      </c>
      <c r="Q704" s="535">
        <v>45105.599999999999</v>
      </c>
      <c r="R704" s="535">
        <v>45105.599999999999</v>
      </c>
      <c r="S704" s="535">
        <v>11400</v>
      </c>
      <c r="T704" s="535">
        <v>45218.1</v>
      </c>
      <c r="U704" s="535">
        <v>45218.1</v>
      </c>
      <c r="V704" s="564">
        <f t="shared" ref="V704" si="1549">U704/S704*100</f>
        <v>396.65</v>
      </c>
      <c r="W704" s="560"/>
      <c r="X704" s="560"/>
      <c r="Y704" s="560"/>
      <c r="Z704" s="560"/>
      <c r="AA704" s="560"/>
      <c r="AB704" s="560"/>
      <c r="AC704" s="560"/>
    </row>
    <row r="705" spans="1:29" s="560" customFormat="1" ht="31.5" customHeight="1" x14ac:dyDescent="0.25">
      <c r="A705" s="535"/>
      <c r="B705" s="434" t="s">
        <v>755</v>
      </c>
      <c r="C705" s="515">
        <f>C706+C707</f>
        <v>100000</v>
      </c>
      <c r="D705" s="515">
        <f t="shared" ref="D705:G705" si="1550">D706+D707</f>
        <v>227876.62000000002</v>
      </c>
      <c r="E705" s="515">
        <f t="shared" si="1550"/>
        <v>224776.62000000002</v>
      </c>
      <c r="F705" s="516">
        <f t="shared" si="1534"/>
        <v>224.77662000000001</v>
      </c>
      <c r="G705" s="515">
        <f t="shared" si="1550"/>
        <v>20000</v>
      </c>
      <c r="H705" s="515">
        <f t="shared" ref="H705" si="1551">H706+H707</f>
        <v>40000</v>
      </c>
      <c r="I705" s="515">
        <f t="shared" ref="I705" si="1552">I706+I707</f>
        <v>36900</v>
      </c>
      <c r="J705" s="515">
        <f t="shared" ref="J705" si="1553">J706+J707</f>
        <v>20000</v>
      </c>
      <c r="K705" s="515">
        <f t="shared" ref="K705" si="1554">K706+K707</f>
        <v>47508.6</v>
      </c>
      <c r="L705" s="515">
        <f t="shared" ref="L705" si="1555">L706+L707</f>
        <v>47508.6</v>
      </c>
      <c r="M705" s="515">
        <f t="shared" ref="M705" si="1556">M706+M707</f>
        <v>20000</v>
      </c>
      <c r="N705" s="515">
        <f t="shared" ref="N705" si="1557">N706+N707</f>
        <v>31244.32</v>
      </c>
      <c r="O705" s="515">
        <f t="shared" ref="O705" si="1558">O706+O707</f>
        <v>31244.32</v>
      </c>
      <c r="P705" s="515">
        <f t="shared" ref="P705" si="1559">P706+P707</f>
        <v>20000</v>
      </c>
      <c r="Q705" s="515">
        <f t="shared" ref="Q705" si="1560">Q706+Q707</f>
        <v>53905.599999999999</v>
      </c>
      <c r="R705" s="515">
        <f t="shared" ref="R705" si="1561">R706+R707</f>
        <v>53905.599999999999</v>
      </c>
      <c r="S705" s="515">
        <f t="shared" ref="S705" si="1562">S706+S707</f>
        <v>20000</v>
      </c>
      <c r="T705" s="515">
        <f t="shared" ref="T705" si="1563">T706+T707</f>
        <v>55218.1</v>
      </c>
      <c r="U705" s="515">
        <f t="shared" ref="U705" si="1564">U706+U707</f>
        <v>55218.1</v>
      </c>
      <c r="V705" s="516">
        <f t="shared" ref="V705:V707" si="1565">U705/S705*100</f>
        <v>276.09049999999996</v>
      </c>
    </row>
    <row r="706" spans="1:29" s="560" customFormat="1" ht="18" customHeight="1" x14ac:dyDescent="0.25">
      <c r="A706" s="535"/>
      <c r="B706" s="505" t="s">
        <v>22</v>
      </c>
      <c r="C706" s="535">
        <f t="shared" si="1546"/>
        <v>50000</v>
      </c>
      <c r="D706" s="535">
        <f t="shared" si="1547"/>
        <v>50000</v>
      </c>
      <c r="E706" s="535">
        <f t="shared" si="1548"/>
        <v>46900</v>
      </c>
      <c r="F706" s="564">
        <f t="shared" si="1534"/>
        <v>93.8</v>
      </c>
      <c r="G706" s="535">
        <v>10000</v>
      </c>
      <c r="H706" s="535">
        <v>10000</v>
      </c>
      <c r="I706" s="535">
        <v>6900</v>
      </c>
      <c r="J706" s="535">
        <v>10000</v>
      </c>
      <c r="K706" s="535">
        <v>10000</v>
      </c>
      <c r="L706" s="535">
        <v>10000</v>
      </c>
      <c r="M706" s="535">
        <v>10000</v>
      </c>
      <c r="N706" s="535">
        <v>10000</v>
      </c>
      <c r="O706" s="535">
        <v>10000</v>
      </c>
      <c r="P706" s="535">
        <v>10000</v>
      </c>
      <c r="Q706" s="535">
        <v>10000</v>
      </c>
      <c r="R706" s="535">
        <v>10000</v>
      </c>
      <c r="S706" s="535">
        <v>10000</v>
      </c>
      <c r="T706" s="535">
        <v>10000</v>
      </c>
      <c r="U706" s="535">
        <v>10000</v>
      </c>
      <c r="V706" s="564">
        <f t="shared" si="1565"/>
        <v>100</v>
      </c>
    </row>
    <row r="707" spans="1:29" s="560" customFormat="1" ht="31.5" customHeight="1" x14ac:dyDescent="0.25">
      <c r="A707" s="535"/>
      <c r="B707" s="505" t="s">
        <v>19</v>
      </c>
      <c r="C707" s="535">
        <f t="shared" si="1546"/>
        <v>50000</v>
      </c>
      <c r="D707" s="535">
        <f t="shared" si="1547"/>
        <v>177876.62000000002</v>
      </c>
      <c r="E707" s="535">
        <f t="shared" si="1548"/>
        <v>177876.62000000002</v>
      </c>
      <c r="F707" s="564">
        <f t="shared" si="1534"/>
        <v>355.75324000000006</v>
      </c>
      <c r="G707" s="535">
        <v>10000</v>
      </c>
      <c r="H707" s="535">
        <v>30000</v>
      </c>
      <c r="I707" s="535">
        <v>30000</v>
      </c>
      <c r="J707" s="535">
        <v>10000</v>
      </c>
      <c r="K707" s="535">
        <v>37508.6</v>
      </c>
      <c r="L707" s="535">
        <v>37508.6</v>
      </c>
      <c r="M707" s="535">
        <v>10000</v>
      </c>
      <c r="N707" s="535">
        <v>21244.32</v>
      </c>
      <c r="O707" s="535">
        <v>21244.32</v>
      </c>
      <c r="P707" s="535">
        <v>10000</v>
      </c>
      <c r="Q707" s="535">
        <v>43905.599999999999</v>
      </c>
      <c r="R707" s="535">
        <v>43905.599999999999</v>
      </c>
      <c r="S707" s="535">
        <v>10000</v>
      </c>
      <c r="T707" s="535">
        <v>45218.1</v>
      </c>
      <c r="U707" s="535">
        <v>45218.1</v>
      </c>
      <c r="V707" s="564">
        <f t="shared" si="1565"/>
        <v>452.18099999999993</v>
      </c>
    </row>
    <row r="708" spans="1:29" s="560" customFormat="1" ht="15.75" customHeight="1" x14ac:dyDescent="0.25">
      <c r="A708" s="535"/>
      <c r="B708" s="434" t="s">
        <v>756</v>
      </c>
      <c r="C708" s="515">
        <f t="shared" si="1546"/>
        <v>600</v>
      </c>
      <c r="D708" s="515">
        <f t="shared" si="1547"/>
        <v>0</v>
      </c>
      <c r="E708" s="515">
        <f t="shared" si="1548"/>
        <v>0</v>
      </c>
      <c r="F708" s="516">
        <f t="shared" si="1534"/>
        <v>0</v>
      </c>
      <c r="G708" s="515">
        <v>600</v>
      </c>
      <c r="H708" s="515">
        <v>0</v>
      </c>
      <c r="I708" s="515">
        <v>0</v>
      </c>
      <c r="J708" s="515">
        <v>0</v>
      </c>
      <c r="K708" s="515">
        <v>0</v>
      </c>
      <c r="L708" s="515">
        <v>0</v>
      </c>
      <c r="M708" s="515">
        <v>0</v>
      </c>
      <c r="N708" s="515">
        <v>0</v>
      </c>
      <c r="O708" s="515">
        <v>0</v>
      </c>
      <c r="P708" s="515">
        <v>0</v>
      </c>
      <c r="Q708" s="515">
        <v>0</v>
      </c>
      <c r="R708" s="515">
        <v>0</v>
      </c>
      <c r="S708" s="515">
        <v>0</v>
      </c>
      <c r="T708" s="515">
        <v>0</v>
      </c>
      <c r="U708" s="515">
        <v>0</v>
      </c>
      <c r="V708" s="515">
        <v>0</v>
      </c>
    </row>
    <row r="709" spans="1:29" s="560" customFormat="1" ht="31.5" customHeight="1" x14ac:dyDescent="0.25">
      <c r="A709" s="535"/>
      <c r="B709" s="505" t="s">
        <v>19</v>
      </c>
      <c r="C709" s="535">
        <f t="shared" si="1546"/>
        <v>600</v>
      </c>
      <c r="D709" s="535">
        <f t="shared" si="1547"/>
        <v>0</v>
      </c>
      <c r="E709" s="535">
        <f t="shared" si="1548"/>
        <v>0</v>
      </c>
      <c r="F709" s="564">
        <f t="shared" si="1534"/>
        <v>0</v>
      </c>
      <c r="G709" s="535">
        <v>600</v>
      </c>
      <c r="H709" s="535">
        <v>0</v>
      </c>
      <c r="I709" s="535">
        <v>0</v>
      </c>
      <c r="J709" s="535">
        <v>0</v>
      </c>
      <c r="K709" s="535">
        <v>0</v>
      </c>
      <c r="L709" s="535">
        <v>0</v>
      </c>
      <c r="M709" s="535">
        <v>0</v>
      </c>
      <c r="N709" s="535">
        <v>0</v>
      </c>
      <c r="O709" s="535">
        <v>0</v>
      </c>
      <c r="P709" s="535">
        <v>0</v>
      </c>
      <c r="Q709" s="535">
        <v>0</v>
      </c>
      <c r="R709" s="535">
        <v>0</v>
      </c>
      <c r="S709" s="535">
        <v>0</v>
      </c>
      <c r="T709" s="535">
        <v>0</v>
      </c>
      <c r="U709" s="535">
        <v>0</v>
      </c>
      <c r="V709" s="535">
        <v>0</v>
      </c>
    </row>
    <row r="710" spans="1:29" s="560" customFormat="1" ht="18" customHeight="1" x14ac:dyDescent="0.25">
      <c r="A710" s="535"/>
      <c r="B710" s="434" t="s">
        <v>757</v>
      </c>
      <c r="C710" s="515">
        <f>C711+C712</f>
        <v>23505</v>
      </c>
      <c r="D710" s="515">
        <f t="shared" ref="D710:G710" si="1566">D711+D712</f>
        <v>12532.5</v>
      </c>
      <c r="E710" s="515">
        <f t="shared" si="1566"/>
        <v>12533.1</v>
      </c>
      <c r="F710" s="516">
        <f t="shared" si="1534"/>
        <v>53.320995532865346</v>
      </c>
      <c r="G710" s="515">
        <f t="shared" si="1566"/>
        <v>0</v>
      </c>
      <c r="H710" s="515">
        <f t="shared" ref="H710" si="1567">H711+H712</f>
        <v>0</v>
      </c>
      <c r="I710" s="515">
        <f t="shared" ref="I710" si="1568">I711+I712</f>
        <v>0</v>
      </c>
      <c r="J710" s="515">
        <f t="shared" ref="J710" si="1569">J711+J712</f>
        <v>0</v>
      </c>
      <c r="K710" s="515">
        <f t="shared" ref="K710" si="1570">K711+K712</f>
        <v>0</v>
      </c>
      <c r="L710" s="515">
        <f t="shared" ref="L710" si="1571">L711+L712</f>
        <v>0</v>
      </c>
      <c r="M710" s="515">
        <f t="shared" ref="M710" si="1572">M711+M712</f>
        <v>1000</v>
      </c>
      <c r="N710" s="515">
        <f t="shared" ref="N710" si="1573">N711+N712</f>
        <v>832.5</v>
      </c>
      <c r="O710" s="515">
        <f t="shared" ref="O710" si="1574">O711+O712</f>
        <v>832.5</v>
      </c>
      <c r="P710" s="515">
        <f t="shared" ref="P710" si="1575">P711+P712</f>
        <v>11700</v>
      </c>
      <c r="Q710" s="515">
        <f t="shared" ref="Q710" si="1576">Q711+Q712</f>
        <v>11700</v>
      </c>
      <c r="R710" s="515">
        <f t="shared" ref="R710" si="1577">R711+R712</f>
        <v>11700.6</v>
      </c>
      <c r="S710" s="515">
        <f t="shared" ref="S710" si="1578">S711+S712</f>
        <v>10805</v>
      </c>
      <c r="T710" s="515">
        <f t="shared" ref="T710" si="1579">T711+T712</f>
        <v>0</v>
      </c>
      <c r="U710" s="515">
        <f t="shared" ref="U710" si="1580">U711+U712</f>
        <v>0</v>
      </c>
      <c r="V710" s="515">
        <v>0</v>
      </c>
    </row>
    <row r="711" spans="1:29" s="560" customFormat="1" ht="19.5" customHeight="1" x14ac:dyDescent="0.25">
      <c r="A711" s="535"/>
      <c r="B711" s="505" t="s">
        <v>22</v>
      </c>
      <c r="C711" s="535">
        <f t="shared" si="1546"/>
        <v>19905</v>
      </c>
      <c r="D711" s="535">
        <f t="shared" si="1547"/>
        <v>10500</v>
      </c>
      <c r="E711" s="535">
        <f t="shared" si="1548"/>
        <v>10500.6</v>
      </c>
      <c r="F711" s="564">
        <f t="shared" si="1534"/>
        <v>52.753579502637528</v>
      </c>
      <c r="G711" s="535">
        <v>0</v>
      </c>
      <c r="H711" s="535">
        <v>0</v>
      </c>
      <c r="I711" s="535">
        <v>0</v>
      </c>
      <c r="J711" s="535">
        <v>0</v>
      </c>
      <c r="K711" s="535">
        <v>0</v>
      </c>
      <c r="L711" s="535">
        <v>0</v>
      </c>
      <c r="M711" s="535">
        <v>0</v>
      </c>
      <c r="N711" s="535">
        <v>0</v>
      </c>
      <c r="O711" s="535">
        <v>0</v>
      </c>
      <c r="P711" s="535">
        <v>10500</v>
      </c>
      <c r="Q711" s="535">
        <v>10500</v>
      </c>
      <c r="R711" s="535">
        <v>10500.6</v>
      </c>
      <c r="S711" s="535">
        <v>9405</v>
      </c>
      <c r="T711" s="535">
        <v>0</v>
      </c>
      <c r="U711" s="535">
        <v>0</v>
      </c>
      <c r="V711" s="535">
        <v>0</v>
      </c>
    </row>
    <row r="712" spans="1:29" s="560" customFormat="1" ht="31.5" customHeight="1" x14ac:dyDescent="0.25">
      <c r="A712" s="535"/>
      <c r="B712" s="505" t="s">
        <v>19</v>
      </c>
      <c r="C712" s="535">
        <f t="shared" si="1546"/>
        <v>3600</v>
      </c>
      <c r="D712" s="535">
        <f t="shared" si="1547"/>
        <v>2032.5</v>
      </c>
      <c r="E712" s="535">
        <f t="shared" si="1548"/>
        <v>2032.5</v>
      </c>
      <c r="F712" s="564">
        <f t="shared" si="1534"/>
        <v>56.458333333333336</v>
      </c>
      <c r="G712" s="535">
        <v>0</v>
      </c>
      <c r="H712" s="535">
        <v>0</v>
      </c>
      <c r="I712" s="535">
        <v>0</v>
      </c>
      <c r="J712" s="535">
        <v>0</v>
      </c>
      <c r="K712" s="535">
        <v>0</v>
      </c>
      <c r="L712" s="535">
        <v>0</v>
      </c>
      <c r="M712" s="535">
        <v>1000</v>
      </c>
      <c r="N712" s="535">
        <v>832.5</v>
      </c>
      <c r="O712" s="535">
        <v>832.5</v>
      </c>
      <c r="P712" s="535">
        <v>1200</v>
      </c>
      <c r="Q712" s="535">
        <v>1200</v>
      </c>
      <c r="R712" s="535">
        <v>1200</v>
      </c>
      <c r="S712" s="535">
        <v>1400</v>
      </c>
      <c r="T712" s="535">
        <v>0</v>
      </c>
      <c r="U712" s="535">
        <v>0</v>
      </c>
      <c r="V712" s="564">
        <v>0</v>
      </c>
    </row>
    <row r="713" spans="1:29" ht="77.25" customHeight="1" x14ac:dyDescent="0.25">
      <c r="A713" s="616">
        <v>215</v>
      </c>
      <c r="B713" s="434" t="s">
        <v>256</v>
      </c>
      <c r="C713" s="496">
        <f t="shared" ref="C713:R727" si="1581">C714</f>
        <v>16500</v>
      </c>
      <c r="D713" s="496">
        <f t="shared" si="1581"/>
        <v>16500</v>
      </c>
      <c r="E713" s="496">
        <f t="shared" si="1581"/>
        <v>16500</v>
      </c>
      <c r="F713" s="516">
        <f t="shared" si="1534"/>
        <v>100</v>
      </c>
      <c r="G713" s="496">
        <f t="shared" si="1581"/>
        <v>2500</v>
      </c>
      <c r="H713" s="496">
        <f t="shared" si="1581"/>
        <v>2500</v>
      </c>
      <c r="I713" s="496">
        <f t="shared" si="1581"/>
        <v>2500</v>
      </c>
      <c r="J713" s="496">
        <f t="shared" si="1581"/>
        <v>3000</v>
      </c>
      <c r="K713" s="496">
        <f t="shared" si="1581"/>
        <v>3000</v>
      </c>
      <c r="L713" s="496">
        <f t="shared" si="1581"/>
        <v>3000</v>
      </c>
      <c r="M713" s="496">
        <f t="shared" si="1581"/>
        <v>3500</v>
      </c>
      <c r="N713" s="496">
        <f t="shared" si="1581"/>
        <v>3500</v>
      </c>
      <c r="O713" s="496">
        <f t="shared" si="1581"/>
        <v>3500</v>
      </c>
      <c r="P713" s="496">
        <f t="shared" si="1581"/>
        <v>3500</v>
      </c>
      <c r="Q713" s="496">
        <f t="shared" si="1581"/>
        <v>3500</v>
      </c>
      <c r="R713" s="496">
        <f t="shared" si="1581"/>
        <v>3500</v>
      </c>
      <c r="S713" s="496">
        <f t="shared" ref="S713:V727" si="1582">S714</f>
        <v>4000</v>
      </c>
      <c r="T713" s="496">
        <f t="shared" si="1582"/>
        <v>4000</v>
      </c>
      <c r="U713" s="496">
        <f t="shared" si="1582"/>
        <v>4000</v>
      </c>
      <c r="V713" s="561">
        <f t="shared" si="1582"/>
        <v>100</v>
      </c>
    </row>
    <row r="714" spans="1:29" s="535" customFormat="1" ht="21" customHeight="1" x14ac:dyDescent="0.25">
      <c r="B714" s="559" t="s">
        <v>19</v>
      </c>
      <c r="C714" s="535">
        <f t="shared" ref="C714" si="1583">G714+J714+M714+P714+S714</f>
        <v>16500</v>
      </c>
      <c r="D714" s="535">
        <f t="shared" ref="D714" si="1584">H714+K714+N714+Q714+T714</f>
        <v>16500</v>
      </c>
      <c r="E714" s="535">
        <f t="shared" ref="E714" si="1585">I714+L714+O714+R714+U714</f>
        <v>16500</v>
      </c>
      <c r="F714" s="564">
        <f t="shared" si="1534"/>
        <v>100</v>
      </c>
      <c r="G714" s="535">
        <v>2500</v>
      </c>
      <c r="H714" s="535">
        <v>2500</v>
      </c>
      <c r="I714" s="535">
        <v>2500</v>
      </c>
      <c r="J714" s="535">
        <v>3000</v>
      </c>
      <c r="K714" s="535">
        <v>3000</v>
      </c>
      <c r="L714" s="535">
        <v>3000</v>
      </c>
      <c r="M714" s="535">
        <v>3500</v>
      </c>
      <c r="N714" s="535">
        <v>3500</v>
      </c>
      <c r="O714" s="535">
        <v>3500</v>
      </c>
      <c r="P714" s="535">
        <v>3500</v>
      </c>
      <c r="Q714" s="535">
        <v>3500</v>
      </c>
      <c r="R714" s="535">
        <v>3500</v>
      </c>
      <c r="S714" s="535">
        <v>4000</v>
      </c>
      <c r="T714" s="535">
        <v>4000</v>
      </c>
      <c r="U714" s="535">
        <v>4000</v>
      </c>
      <c r="V714" s="564">
        <f t="shared" ref="V714" si="1586">U714/S714*100</f>
        <v>100</v>
      </c>
      <c r="W714" s="560"/>
      <c r="X714" s="560"/>
      <c r="Y714" s="560"/>
      <c r="Z714" s="560"/>
      <c r="AA714" s="560"/>
      <c r="AB714" s="560"/>
      <c r="AC714" s="560"/>
    </row>
    <row r="715" spans="1:29" ht="65.25" customHeight="1" x14ac:dyDescent="0.25">
      <c r="A715" s="616">
        <v>216</v>
      </c>
      <c r="B715" s="434" t="s">
        <v>851</v>
      </c>
      <c r="C715" s="496">
        <f t="shared" si="1581"/>
        <v>1200</v>
      </c>
      <c r="D715" s="496">
        <f t="shared" si="1581"/>
        <v>600</v>
      </c>
      <c r="E715" s="496">
        <f t="shared" si="1581"/>
        <v>600</v>
      </c>
      <c r="F715" s="516">
        <f t="shared" si="1534"/>
        <v>50</v>
      </c>
      <c r="G715" s="496">
        <f t="shared" si="1581"/>
        <v>0</v>
      </c>
      <c r="H715" s="496">
        <f t="shared" si="1581"/>
        <v>0</v>
      </c>
      <c r="I715" s="496">
        <f t="shared" si="1581"/>
        <v>0</v>
      </c>
      <c r="J715" s="496">
        <f t="shared" si="1581"/>
        <v>0</v>
      </c>
      <c r="K715" s="496">
        <f t="shared" si="1581"/>
        <v>0</v>
      </c>
      <c r="L715" s="496">
        <f t="shared" si="1581"/>
        <v>0</v>
      </c>
      <c r="M715" s="496">
        <f t="shared" si="1581"/>
        <v>0</v>
      </c>
      <c r="N715" s="496">
        <f t="shared" si="1581"/>
        <v>0</v>
      </c>
      <c r="O715" s="496">
        <f t="shared" si="1581"/>
        <v>0</v>
      </c>
      <c r="P715" s="496">
        <f t="shared" si="1581"/>
        <v>600</v>
      </c>
      <c r="Q715" s="496">
        <f t="shared" si="1581"/>
        <v>600</v>
      </c>
      <c r="R715" s="496">
        <f t="shared" si="1581"/>
        <v>600</v>
      </c>
      <c r="S715" s="496">
        <f t="shared" si="1582"/>
        <v>600</v>
      </c>
      <c r="T715" s="496">
        <f t="shared" si="1582"/>
        <v>0</v>
      </c>
      <c r="U715" s="496">
        <f t="shared" si="1582"/>
        <v>0</v>
      </c>
      <c r="V715" s="561">
        <f t="shared" si="1582"/>
        <v>0</v>
      </c>
    </row>
    <row r="716" spans="1:29" s="535" customFormat="1" ht="21" customHeight="1" x14ac:dyDescent="0.25">
      <c r="B716" s="559" t="s">
        <v>19</v>
      </c>
      <c r="C716" s="535">
        <f t="shared" ref="C716" si="1587">G716+J716+M716+P716+S716</f>
        <v>1200</v>
      </c>
      <c r="D716" s="535">
        <f t="shared" ref="D716" si="1588">H716+K716+N716+Q716+T716</f>
        <v>600</v>
      </c>
      <c r="E716" s="535">
        <f t="shared" ref="E716" si="1589">I716+L716+O716+R716+U716</f>
        <v>600</v>
      </c>
      <c r="F716" s="564">
        <f t="shared" si="1534"/>
        <v>50</v>
      </c>
      <c r="G716" s="535">
        <v>0</v>
      </c>
      <c r="H716" s="535">
        <v>0</v>
      </c>
      <c r="I716" s="535">
        <v>0</v>
      </c>
      <c r="J716" s="535">
        <v>0</v>
      </c>
      <c r="K716" s="535">
        <v>0</v>
      </c>
      <c r="L716" s="535">
        <v>0</v>
      </c>
      <c r="M716" s="535">
        <v>0</v>
      </c>
      <c r="N716" s="535">
        <v>0</v>
      </c>
      <c r="O716" s="535">
        <v>0</v>
      </c>
      <c r="P716" s="535">
        <v>600</v>
      </c>
      <c r="Q716" s="535">
        <v>600</v>
      </c>
      <c r="R716" s="535">
        <v>600</v>
      </c>
      <c r="S716" s="535">
        <v>600</v>
      </c>
      <c r="T716" s="535">
        <v>0</v>
      </c>
      <c r="U716" s="535">
        <v>0</v>
      </c>
      <c r="V716" s="564">
        <f t="shared" ref="V716" si="1590">U716/S716*100</f>
        <v>0</v>
      </c>
      <c r="W716" s="560"/>
      <c r="X716" s="560"/>
      <c r="Y716" s="560"/>
      <c r="Z716" s="560"/>
      <c r="AA716" s="560"/>
      <c r="AB716" s="560"/>
      <c r="AC716" s="560"/>
    </row>
    <row r="717" spans="1:29" ht="93.75" customHeight="1" x14ac:dyDescent="0.25">
      <c r="A717" s="616">
        <v>217</v>
      </c>
      <c r="B717" s="434" t="s">
        <v>257</v>
      </c>
      <c r="C717" s="496">
        <f t="shared" si="1581"/>
        <v>3500</v>
      </c>
      <c r="D717" s="496">
        <f t="shared" si="1581"/>
        <v>3500</v>
      </c>
      <c r="E717" s="496">
        <f t="shared" si="1581"/>
        <v>3500</v>
      </c>
      <c r="F717" s="516">
        <f t="shared" si="1534"/>
        <v>100</v>
      </c>
      <c r="G717" s="496">
        <f t="shared" si="1581"/>
        <v>700</v>
      </c>
      <c r="H717" s="496">
        <f t="shared" si="1581"/>
        <v>700</v>
      </c>
      <c r="I717" s="496">
        <f t="shared" si="1581"/>
        <v>700</v>
      </c>
      <c r="J717" s="496">
        <f t="shared" si="1581"/>
        <v>700</v>
      </c>
      <c r="K717" s="496">
        <f t="shared" si="1581"/>
        <v>700</v>
      </c>
      <c r="L717" s="496">
        <f t="shared" si="1581"/>
        <v>700</v>
      </c>
      <c r="M717" s="496">
        <f t="shared" si="1581"/>
        <v>700</v>
      </c>
      <c r="N717" s="496">
        <f t="shared" si="1581"/>
        <v>700</v>
      </c>
      <c r="O717" s="496">
        <f t="shared" si="1581"/>
        <v>700</v>
      </c>
      <c r="P717" s="496">
        <f t="shared" si="1581"/>
        <v>700</v>
      </c>
      <c r="Q717" s="496">
        <f t="shared" si="1581"/>
        <v>700</v>
      </c>
      <c r="R717" s="496">
        <f t="shared" si="1581"/>
        <v>700</v>
      </c>
      <c r="S717" s="496">
        <f t="shared" si="1582"/>
        <v>700</v>
      </c>
      <c r="T717" s="496">
        <f t="shared" si="1582"/>
        <v>700</v>
      </c>
      <c r="U717" s="496">
        <f t="shared" si="1582"/>
        <v>700</v>
      </c>
      <c r="V717" s="561">
        <f t="shared" si="1582"/>
        <v>100</v>
      </c>
    </row>
    <row r="718" spans="1:29" s="535" customFormat="1" ht="17.25" customHeight="1" x14ac:dyDescent="0.25">
      <c r="B718" s="559" t="s">
        <v>19</v>
      </c>
      <c r="C718" s="535">
        <f t="shared" ref="C718" si="1591">G718+J718+M718+P718+S718</f>
        <v>3500</v>
      </c>
      <c r="D718" s="535">
        <f t="shared" ref="D718" si="1592">H718+K718+N718+Q718+T718</f>
        <v>3500</v>
      </c>
      <c r="E718" s="535">
        <f t="shared" ref="E718" si="1593">I718+L718+O718+R718+U718</f>
        <v>3500</v>
      </c>
      <c r="F718" s="564">
        <f t="shared" si="1534"/>
        <v>100</v>
      </c>
      <c r="G718" s="535">
        <v>700</v>
      </c>
      <c r="H718" s="535">
        <v>700</v>
      </c>
      <c r="I718" s="535">
        <v>700</v>
      </c>
      <c r="J718" s="535">
        <v>700</v>
      </c>
      <c r="K718" s="535">
        <v>700</v>
      </c>
      <c r="L718" s="535">
        <v>700</v>
      </c>
      <c r="M718" s="535">
        <v>700</v>
      </c>
      <c r="N718" s="535">
        <v>700</v>
      </c>
      <c r="O718" s="535">
        <v>700</v>
      </c>
      <c r="P718" s="535">
        <v>700</v>
      </c>
      <c r="Q718" s="535">
        <v>700</v>
      </c>
      <c r="R718" s="535">
        <v>700</v>
      </c>
      <c r="S718" s="535">
        <v>700</v>
      </c>
      <c r="T718" s="535">
        <v>700</v>
      </c>
      <c r="U718" s="535">
        <v>700</v>
      </c>
      <c r="V718" s="564">
        <f t="shared" ref="V718" si="1594">U718/S718*100</f>
        <v>100</v>
      </c>
      <c r="W718" s="560"/>
      <c r="X718" s="560"/>
      <c r="Y718" s="560"/>
      <c r="Z718" s="560"/>
      <c r="AA718" s="560"/>
      <c r="AB718" s="560"/>
      <c r="AC718" s="560"/>
    </row>
    <row r="719" spans="1:29" ht="104.25" customHeight="1" x14ac:dyDescent="0.25">
      <c r="A719" s="616">
        <v>218</v>
      </c>
      <c r="B719" s="434" t="s">
        <v>258</v>
      </c>
      <c r="C719" s="496">
        <f t="shared" si="1581"/>
        <v>1680</v>
      </c>
      <c r="D719" s="496">
        <f t="shared" si="1581"/>
        <v>1680</v>
      </c>
      <c r="E719" s="496">
        <f t="shared" si="1581"/>
        <v>1371.82</v>
      </c>
      <c r="F719" s="516">
        <f t="shared" ref="F719:F730" si="1595">E719/C719*100</f>
        <v>81.655952380952385</v>
      </c>
      <c r="G719" s="496">
        <f t="shared" si="1581"/>
        <v>280</v>
      </c>
      <c r="H719" s="496">
        <f t="shared" si="1581"/>
        <v>280</v>
      </c>
      <c r="I719" s="496">
        <f t="shared" si="1581"/>
        <v>0</v>
      </c>
      <c r="J719" s="496">
        <f t="shared" si="1581"/>
        <v>300</v>
      </c>
      <c r="K719" s="496">
        <f t="shared" si="1581"/>
        <v>300</v>
      </c>
      <c r="L719" s="496">
        <f t="shared" si="1581"/>
        <v>278.3</v>
      </c>
      <c r="M719" s="496">
        <f t="shared" si="1581"/>
        <v>300</v>
      </c>
      <c r="N719" s="496">
        <f t="shared" si="1581"/>
        <v>300</v>
      </c>
      <c r="O719" s="496">
        <f t="shared" si="1581"/>
        <v>299.70999999999998</v>
      </c>
      <c r="P719" s="496">
        <f t="shared" si="1581"/>
        <v>400</v>
      </c>
      <c r="Q719" s="496">
        <f t="shared" si="1581"/>
        <v>400</v>
      </c>
      <c r="R719" s="496">
        <f t="shared" si="1581"/>
        <v>397.32</v>
      </c>
      <c r="S719" s="496">
        <f t="shared" si="1582"/>
        <v>400</v>
      </c>
      <c r="T719" s="496">
        <f t="shared" si="1582"/>
        <v>400</v>
      </c>
      <c r="U719" s="496">
        <f t="shared" si="1582"/>
        <v>396.49</v>
      </c>
      <c r="V719" s="561">
        <f t="shared" si="1582"/>
        <v>99.122500000000002</v>
      </c>
    </row>
    <row r="720" spans="1:29" s="535" customFormat="1" ht="21" customHeight="1" x14ac:dyDescent="0.25">
      <c r="B720" s="559" t="s">
        <v>22</v>
      </c>
      <c r="C720" s="535">
        <f t="shared" ref="C720" si="1596">G720+J720+M720+P720+S720</f>
        <v>1680</v>
      </c>
      <c r="D720" s="535">
        <f t="shared" ref="D720" si="1597">H720+K720+N720+Q720+T720</f>
        <v>1680</v>
      </c>
      <c r="E720" s="535">
        <f t="shared" ref="E720" si="1598">I720+L720+O720+R720+U720</f>
        <v>1371.82</v>
      </c>
      <c r="F720" s="564">
        <f t="shared" si="1595"/>
        <v>81.655952380952385</v>
      </c>
      <c r="G720" s="535">
        <v>280</v>
      </c>
      <c r="H720" s="535">
        <v>280</v>
      </c>
      <c r="I720" s="535">
        <v>0</v>
      </c>
      <c r="J720" s="535">
        <v>300</v>
      </c>
      <c r="K720" s="535">
        <v>300</v>
      </c>
      <c r="L720" s="535">
        <v>278.3</v>
      </c>
      <c r="M720" s="535">
        <v>300</v>
      </c>
      <c r="N720" s="535">
        <v>300</v>
      </c>
      <c r="O720" s="535">
        <v>299.70999999999998</v>
      </c>
      <c r="P720" s="535">
        <v>400</v>
      </c>
      <c r="Q720" s="535">
        <v>400</v>
      </c>
      <c r="R720" s="535">
        <v>397.32</v>
      </c>
      <c r="S720" s="535">
        <v>400</v>
      </c>
      <c r="T720" s="535">
        <v>400</v>
      </c>
      <c r="U720" s="535">
        <v>396.49</v>
      </c>
      <c r="V720" s="564">
        <f t="shared" ref="V720" si="1599">U720/S720*100</f>
        <v>99.122500000000002</v>
      </c>
      <c r="W720" s="560"/>
      <c r="X720" s="560"/>
      <c r="Y720" s="560"/>
      <c r="Z720" s="560"/>
      <c r="AA720" s="560"/>
      <c r="AB720" s="560"/>
      <c r="AC720" s="560"/>
    </row>
    <row r="721" spans="1:29" ht="125.25" customHeight="1" x14ac:dyDescent="0.25">
      <c r="A721" s="616">
        <v>219</v>
      </c>
      <c r="B721" s="434" t="s">
        <v>259</v>
      </c>
      <c r="C721" s="496">
        <f t="shared" si="1581"/>
        <v>3130</v>
      </c>
      <c r="D721" s="496">
        <f t="shared" si="1581"/>
        <v>3130</v>
      </c>
      <c r="E721" s="496">
        <f t="shared" si="1581"/>
        <v>2592.06</v>
      </c>
      <c r="F721" s="516">
        <f t="shared" si="1595"/>
        <v>82.813418530351441</v>
      </c>
      <c r="G721" s="496">
        <f t="shared" si="1581"/>
        <v>530</v>
      </c>
      <c r="H721" s="496">
        <f t="shared" si="1581"/>
        <v>530</v>
      </c>
      <c r="I721" s="496">
        <f t="shared" si="1581"/>
        <v>0</v>
      </c>
      <c r="J721" s="496">
        <f t="shared" si="1581"/>
        <v>600</v>
      </c>
      <c r="K721" s="496">
        <f t="shared" si="1581"/>
        <v>600</v>
      </c>
      <c r="L721" s="496">
        <f t="shared" si="1581"/>
        <v>595.05999999999995</v>
      </c>
      <c r="M721" s="496">
        <f t="shared" si="1581"/>
        <v>600</v>
      </c>
      <c r="N721" s="496">
        <f t="shared" si="1581"/>
        <v>600</v>
      </c>
      <c r="O721" s="496">
        <f t="shared" si="1581"/>
        <v>599.94000000000005</v>
      </c>
      <c r="P721" s="496">
        <f t="shared" si="1581"/>
        <v>700</v>
      </c>
      <c r="Q721" s="496">
        <f t="shared" si="1581"/>
        <v>700</v>
      </c>
      <c r="R721" s="496">
        <f t="shared" si="1581"/>
        <v>697.22</v>
      </c>
      <c r="S721" s="496">
        <f t="shared" si="1582"/>
        <v>700</v>
      </c>
      <c r="T721" s="496">
        <f t="shared" si="1582"/>
        <v>700</v>
      </c>
      <c r="U721" s="496">
        <f t="shared" si="1582"/>
        <v>699.84</v>
      </c>
      <c r="V721" s="561">
        <f t="shared" si="1582"/>
        <v>99.977142857142866</v>
      </c>
    </row>
    <row r="722" spans="1:29" s="535" customFormat="1" ht="21" customHeight="1" x14ac:dyDescent="0.25">
      <c r="B722" s="559" t="s">
        <v>22</v>
      </c>
      <c r="C722" s="535">
        <f t="shared" ref="C722" si="1600">G722+J722+M722+P722+S722</f>
        <v>3130</v>
      </c>
      <c r="D722" s="535">
        <f t="shared" ref="D722" si="1601">H722+K722+N722+Q722+T722</f>
        <v>3130</v>
      </c>
      <c r="E722" s="535">
        <f t="shared" ref="E722" si="1602">I722+L722+O722+R722+U722</f>
        <v>2592.06</v>
      </c>
      <c r="F722" s="564">
        <f t="shared" si="1595"/>
        <v>82.813418530351441</v>
      </c>
      <c r="G722" s="535">
        <v>530</v>
      </c>
      <c r="H722" s="535">
        <v>530</v>
      </c>
      <c r="I722" s="535">
        <v>0</v>
      </c>
      <c r="J722" s="535">
        <v>600</v>
      </c>
      <c r="K722" s="535">
        <v>600</v>
      </c>
      <c r="L722" s="535">
        <v>595.05999999999995</v>
      </c>
      <c r="M722" s="535">
        <v>600</v>
      </c>
      <c r="N722" s="535">
        <v>600</v>
      </c>
      <c r="O722" s="535">
        <v>599.94000000000005</v>
      </c>
      <c r="P722" s="535">
        <v>700</v>
      </c>
      <c r="Q722" s="535">
        <v>700</v>
      </c>
      <c r="R722" s="535">
        <v>697.22</v>
      </c>
      <c r="S722" s="535">
        <v>700</v>
      </c>
      <c r="T722" s="535">
        <v>700</v>
      </c>
      <c r="U722" s="535">
        <v>699.84</v>
      </c>
      <c r="V722" s="564">
        <f t="shared" ref="V722" si="1603">U722/S722*100</f>
        <v>99.977142857142866</v>
      </c>
      <c r="W722" s="560"/>
      <c r="X722" s="560"/>
      <c r="Y722" s="560"/>
      <c r="Z722" s="560"/>
      <c r="AA722" s="560"/>
      <c r="AB722" s="560"/>
      <c r="AC722" s="560"/>
    </row>
    <row r="723" spans="1:29" ht="30" x14ac:dyDescent="0.25">
      <c r="A723" s="616">
        <v>220</v>
      </c>
      <c r="B723" s="434" t="s">
        <v>552</v>
      </c>
      <c r="C723" s="496">
        <f t="shared" si="1581"/>
        <v>6800</v>
      </c>
      <c r="D723" s="496">
        <f t="shared" si="1581"/>
        <v>2000</v>
      </c>
      <c r="E723" s="496">
        <f t="shared" si="1581"/>
        <v>2000</v>
      </c>
      <c r="F723" s="516">
        <f t="shared" si="1595"/>
        <v>29.411764705882355</v>
      </c>
      <c r="G723" s="496">
        <f t="shared" si="1581"/>
        <v>0</v>
      </c>
      <c r="H723" s="496">
        <f t="shared" si="1581"/>
        <v>0</v>
      </c>
      <c r="I723" s="496">
        <f t="shared" si="1581"/>
        <v>0</v>
      </c>
      <c r="J723" s="496">
        <f t="shared" si="1581"/>
        <v>2000</v>
      </c>
      <c r="K723" s="496">
        <f t="shared" si="1581"/>
        <v>2000</v>
      </c>
      <c r="L723" s="496">
        <f t="shared" si="1581"/>
        <v>2000</v>
      </c>
      <c r="M723" s="496">
        <f t="shared" si="1581"/>
        <v>0</v>
      </c>
      <c r="N723" s="496">
        <f t="shared" si="1581"/>
        <v>0</v>
      </c>
      <c r="O723" s="496">
        <f t="shared" si="1581"/>
        <v>0</v>
      </c>
      <c r="P723" s="496">
        <f t="shared" si="1581"/>
        <v>4800</v>
      </c>
      <c r="Q723" s="496">
        <f t="shared" si="1581"/>
        <v>0</v>
      </c>
      <c r="R723" s="496">
        <f t="shared" si="1581"/>
        <v>0</v>
      </c>
      <c r="S723" s="496">
        <f t="shared" si="1582"/>
        <v>0</v>
      </c>
      <c r="T723" s="496">
        <f t="shared" si="1582"/>
        <v>0</v>
      </c>
      <c r="U723" s="496">
        <f t="shared" si="1582"/>
        <v>0</v>
      </c>
      <c r="V723" s="561">
        <f t="shared" si="1582"/>
        <v>0</v>
      </c>
    </row>
    <row r="724" spans="1:29" s="535" customFormat="1" ht="21" customHeight="1" x14ac:dyDescent="0.25">
      <c r="B724" s="559" t="s">
        <v>22</v>
      </c>
      <c r="C724" s="535">
        <f t="shared" ref="C724" si="1604">G724+J724+M724+P724+S724</f>
        <v>6800</v>
      </c>
      <c r="D724" s="535">
        <f t="shared" ref="D724" si="1605">H724+K724+N724+Q724+T724</f>
        <v>2000</v>
      </c>
      <c r="E724" s="535">
        <f t="shared" ref="E724" si="1606">I724+L724+O724+R724+U724</f>
        <v>2000</v>
      </c>
      <c r="F724" s="564">
        <f t="shared" si="1595"/>
        <v>29.411764705882355</v>
      </c>
      <c r="G724" s="535">
        <v>0</v>
      </c>
      <c r="H724" s="535">
        <v>0</v>
      </c>
      <c r="I724" s="535">
        <v>0</v>
      </c>
      <c r="J724" s="535">
        <v>2000</v>
      </c>
      <c r="K724" s="535">
        <v>2000</v>
      </c>
      <c r="L724" s="535">
        <v>2000</v>
      </c>
      <c r="M724" s="535">
        <v>0</v>
      </c>
      <c r="N724" s="535">
        <v>0</v>
      </c>
      <c r="O724" s="535">
        <v>0</v>
      </c>
      <c r="P724" s="535">
        <v>4800</v>
      </c>
      <c r="Q724" s="535">
        <v>0</v>
      </c>
      <c r="R724" s="535">
        <v>0</v>
      </c>
      <c r="S724" s="535">
        <v>0</v>
      </c>
      <c r="T724" s="535">
        <v>0</v>
      </c>
      <c r="U724" s="535">
        <v>0</v>
      </c>
      <c r="V724" s="564">
        <v>0</v>
      </c>
      <c r="W724" s="560"/>
      <c r="X724" s="560"/>
      <c r="Y724" s="560"/>
      <c r="Z724" s="560"/>
      <c r="AA724" s="560"/>
      <c r="AB724" s="560"/>
      <c r="AC724" s="560"/>
    </row>
    <row r="725" spans="1:29" ht="93" customHeight="1" x14ac:dyDescent="0.25">
      <c r="A725" s="616">
        <v>221</v>
      </c>
      <c r="B725" s="434" t="s">
        <v>260</v>
      </c>
      <c r="C725" s="496">
        <f t="shared" si="1581"/>
        <v>12900</v>
      </c>
      <c r="D725" s="496">
        <f t="shared" si="1581"/>
        <v>18627.63</v>
      </c>
      <c r="E725" s="496">
        <f t="shared" si="1581"/>
        <v>16826.189999999999</v>
      </c>
      <c r="F725" s="516">
        <f t="shared" si="1595"/>
        <v>130.43558139534883</v>
      </c>
      <c r="G725" s="496">
        <f t="shared" si="1581"/>
        <v>1800</v>
      </c>
      <c r="H725" s="496">
        <f t="shared" si="1581"/>
        <v>7527.63</v>
      </c>
      <c r="I725" s="496">
        <f t="shared" si="1581"/>
        <v>5727.63</v>
      </c>
      <c r="J725" s="496">
        <f t="shared" si="1581"/>
        <v>2100</v>
      </c>
      <c r="K725" s="496">
        <f t="shared" si="1581"/>
        <v>2100</v>
      </c>
      <c r="L725" s="496">
        <f t="shared" si="1581"/>
        <v>2099.6799999999998</v>
      </c>
      <c r="M725" s="496">
        <f t="shared" si="1581"/>
        <v>2500</v>
      </c>
      <c r="N725" s="496">
        <f t="shared" si="1581"/>
        <v>2500</v>
      </c>
      <c r="O725" s="496">
        <f t="shared" si="1581"/>
        <v>2500</v>
      </c>
      <c r="P725" s="496">
        <f t="shared" si="1581"/>
        <v>3000</v>
      </c>
      <c r="Q725" s="496">
        <f t="shared" si="1581"/>
        <v>3000</v>
      </c>
      <c r="R725" s="496">
        <f t="shared" si="1581"/>
        <v>3000</v>
      </c>
      <c r="S725" s="496">
        <f t="shared" si="1582"/>
        <v>3500</v>
      </c>
      <c r="T725" s="496">
        <f t="shared" si="1582"/>
        <v>3500</v>
      </c>
      <c r="U725" s="496">
        <f t="shared" si="1582"/>
        <v>3498.88</v>
      </c>
      <c r="V725" s="561">
        <f t="shared" si="1582"/>
        <v>99.968000000000004</v>
      </c>
    </row>
    <row r="726" spans="1:29" s="535" customFormat="1" ht="21" customHeight="1" x14ac:dyDescent="0.25">
      <c r="B726" s="559" t="s">
        <v>22</v>
      </c>
      <c r="C726" s="535">
        <f t="shared" ref="C726" si="1607">G726+J726+M726+P726+S726</f>
        <v>12900</v>
      </c>
      <c r="D726" s="535">
        <f t="shared" ref="D726" si="1608">H726+K726+N726+Q726+T726</f>
        <v>18627.63</v>
      </c>
      <c r="E726" s="535">
        <f t="shared" ref="E726" si="1609">I726+L726+O726+R726+U726</f>
        <v>16826.189999999999</v>
      </c>
      <c r="F726" s="564">
        <f t="shared" si="1595"/>
        <v>130.43558139534883</v>
      </c>
      <c r="G726" s="535">
        <v>1800</v>
      </c>
      <c r="H726" s="535">
        <v>7527.63</v>
      </c>
      <c r="I726" s="535">
        <v>5727.63</v>
      </c>
      <c r="J726" s="535">
        <v>2100</v>
      </c>
      <c r="K726" s="535">
        <v>2100</v>
      </c>
      <c r="L726" s="535">
        <v>2099.6799999999998</v>
      </c>
      <c r="M726" s="535">
        <v>2500</v>
      </c>
      <c r="N726" s="535">
        <v>2500</v>
      </c>
      <c r="O726" s="535">
        <v>2500</v>
      </c>
      <c r="P726" s="535">
        <v>3000</v>
      </c>
      <c r="Q726" s="535">
        <v>3000</v>
      </c>
      <c r="R726" s="535">
        <v>3000</v>
      </c>
      <c r="S726" s="535">
        <v>3500</v>
      </c>
      <c r="T726" s="535">
        <v>3500</v>
      </c>
      <c r="U726" s="535">
        <v>3498.88</v>
      </c>
      <c r="V726" s="564">
        <f t="shared" ref="V726" si="1610">U726/S726*100</f>
        <v>99.968000000000004</v>
      </c>
      <c r="W726" s="560"/>
      <c r="X726" s="560"/>
      <c r="Y726" s="560"/>
      <c r="Z726" s="560"/>
      <c r="AA726" s="560"/>
      <c r="AB726" s="560"/>
      <c r="AC726" s="560"/>
    </row>
    <row r="727" spans="1:29" ht="93" customHeight="1" x14ac:dyDescent="0.25">
      <c r="A727" s="616">
        <v>222</v>
      </c>
      <c r="B727" s="434" t="s">
        <v>261</v>
      </c>
      <c r="C727" s="496">
        <f t="shared" si="1581"/>
        <v>5200</v>
      </c>
      <c r="D727" s="496">
        <f t="shared" si="1581"/>
        <v>5200</v>
      </c>
      <c r="E727" s="496">
        <f t="shared" si="1581"/>
        <v>4443.8799999999992</v>
      </c>
      <c r="F727" s="516">
        <f t="shared" si="1595"/>
        <v>85.459230769230757</v>
      </c>
      <c r="G727" s="496">
        <f t="shared" si="1581"/>
        <v>700</v>
      </c>
      <c r="H727" s="496">
        <f t="shared" si="1581"/>
        <v>700</v>
      </c>
      <c r="I727" s="496">
        <f t="shared" si="1581"/>
        <v>0</v>
      </c>
      <c r="J727" s="496">
        <f t="shared" si="1581"/>
        <v>700</v>
      </c>
      <c r="K727" s="496">
        <f t="shared" si="1581"/>
        <v>700</v>
      </c>
      <c r="L727" s="496">
        <f t="shared" si="1581"/>
        <v>682.38</v>
      </c>
      <c r="M727" s="496">
        <f t="shared" si="1581"/>
        <v>1000</v>
      </c>
      <c r="N727" s="496">
        <f t="shared" si="1581"/>
        <v>1000</v>
      </c>
      <c r="O727" s="496">
        <f t="shared" si="1581"/>
        <v>971.28</v>
      </c>
      <c r="P727" s="496">
        <f t="shared" si="1581"/>
        <v>1300</v>
      </c>
      <c r="Q727" s="496">
        <f t="shared" si="1581"/>
        <v>1300</v>
      </c>
      <c r="R727" s="496">
        <f t="shared" si="1581"/>
        <v>1290.99</v>
      </c>
      <c r="S727" s="496">
        <f t="shared" si="1582"/>
        <v>1500</v>
      </c>
      <c r="T727" s="496">
        <f t="shared" si="1582"/>
        <v>1500</v>
      </c>
      <c r="U727" s="496">
        <f t="shared" si="1582"/>
        <v>1499.23</v>
      </c>
      <c r="V727" s="561">
        <f t="shared" si="1582"/>
        <v>99.948666666666668</v>
      </c>
    </row>
    <row r="728" spans="1:29" s="535" customFormat="1" ht="21" customHeight="1" x14ac:dyDescent="0.25">
      <c r="B728" s="559" t="s">
        <v>22</v>
      </c>
      <c r="C728" s="535">
        <f t="shared" ref="C728" si="1611">G728+J728+M728+P728+S728</f>
        <v>5200</v>
      </c>
      <c r="D728" s="535">
        <f t="shared" ref="D728" si="1612">H728+K728+N728+Q728+T728</f>
        <v>5200</v>
      </c>
      <c r="E728" s="535">
        <f t="shared" ref="E728" si="1613">I728+L728+O728+R728+U728</f>
        <v>4443.8799999999992</v>
      </c>
      <c r="F728" s="564">
        <f t="shared" si="1595"/>
        <v>85.459230769230757</v>
      </c>
      <c r="G728" s="535">
        <v>700</v>
      </c>
      <c r="H728" s="535">
        <v>700</v>
      </c>
      <c r="I728" s="535">
        <v>0</v>
      </c>
      <c r="J728" s="535">
        <v>700</v>
      </c>
      <c r="K728" s="535">
        <v>700</v>
      </c>
      <c r="L728" s="535">
        <v>682.38</v>
      </c>
      <c r="M728" s="535">
        <v>1000</v>
      </c>
      <c r="N728" s="535">
        <v>1000</v>
      </c>
      <c r="O728" s="535">
        <v>971.28</v>
      </c>
      <c r="P728" s="535">
        <v>1300</v>
      </c>
      <c r="Q728" s="535">
        <v>1300</v>
      </c>
      <c r="R728" s="535">
        <v>1290.99</v>
      </c>
      <c r="S728" s="535">
        <v>1500</v>
      </c>
      <c r="T728" s="535">
        <v>1500</v>
      </c>
      <c r="U728" s="535">
        <v>1499.23</v>
      </c>
      <c r="V728" s="564">
        <f t="shared" ref="V728" si="1614">U728/S728*100</f>
        <v>99.948666666666668</v>
      </c>
      <c r="W728" s="560"/>
      <c r="X728" s="560"/>
      <c r="Y728" s="560"/>
      <c r="Z728" s="560"/>
      <c r="AA728" s="560"/>
      <c r="AB728" s="560"/>
      <c r="AC728" s="560"/>
    </row>
    <row r="729" spans="1:29" ht="107.25" customHeight="1" x14ac:dyDescent="0.25">
      <c r="A729" s="616">
        <v>223</v>
      </c>
      <c r="B729" s="434" t="s">
        <v>498</v>
      </c>
      <c r="C729" s="496">
        <f t="shared" ref="C729:R729" si="1615">C730</f>
        <v>1600</v>
      </c>
      <c r="D729" s="496">
        <f t="shared" si="1615"/>
        <v>1600</v>
      </c>
      <c r="E729" s="496">
        <f t="shared" si="1615"/>
        <v>1390.52</v>
      </c>
      <c r="F729" s="516">
        <f t="shared" si="1595"/>
        <v>86.907499999999999</v>
      </c>
      <c r="G729" s="496">
        <f t="shared" si="1615"/>
        <v>200</v>
      </c>
      <c r="H729" s="496">
        <f t="shared" si="1615"/>
        <v>200</v>
      </c>
      <c r="I729" s="496">
        <f t="shared" si="1615"/>
        <v>0</v>
      </c>
      <c r="J729" s="496">
        <f t="shared" si="1615"/>
        <v>0</v>
      </c>
      <c r="K729" s="496">
        <f t="shared" si="1615"/>
        <v>0</v>
      </c>
      <c r="L729" s="496">
        <f t="shared" si="1615"/>
        <v>0</v>
      </c>
      <c r="M729" s="496">
        <f t="shared" si="1615"/>
        <v>400</v>
      </c>
      <c r="N729" s="496">
        <f t="shared" si="1615"/>
        <v>400</v>
      </c>
      <c r="O729" s="496">
        <f t="shared" si="1615"/>
        <v>398.52</v>
      </c>
      <c r="P729" s="496">
        <f t="shared" si="1615"/>
        <v>500</v>
      </c>
      <c r="Q729" s="496">
        <f t="shared" si="1615"/>
        <v>500</v>
      </c>
      <c r="R729" s="496">
        <f t="shared" si="1615"/>
        <v>492</v>
      </c>
      <c r="S729" s="496">
        <f t="shared" ref="S729:V729" si="1616">S730</f>
        <v>500</v>
      </c>
      <c r="T729" s="496">
        <f t="shared" si="1616"/>
        <v>500</v>
      </c>
      <c r="U729" s="496">
        <f t="shared" si="1616"/>
        <v>500</v>
      </c>
      <c r="V729" s="561">
        <f t="shared" si="1616"/>
        <v>100</v>
      </c>
    </row>
    <row r="730" spans="1:29" s="535" customFormat="1" ht="21" customHeight="1" x14ac:dyDescent="0.25">
      <c r="B730" s="559" t="s">
        <v>22</v>
      </c>
      <c r="C730" s="535">
        <f t="shared" ref="C730" si="1617">G730+J730+M730+P730+S730</f>
        <v>1600</v>
      </c>
      <c r="D730" s="535">
        <f t="shared" ref="D730" si="1618">H730+K730+N730+Q730+T730</f>
        <v>1600</v>
      </c>
      <c r="E730" s="535">
        <f t="shared" ref="E730" si="1619">I730+L730+O730+R730+U730</f>
        <v>1390.52</v>
      </c>
      <c r="F730" s="564">
        <f t="shared" si="1595"/>
        <v>86.907499999999999</v>
      </c>
      <c r="G730" s="535">
        <v>200</v>
      </c>
      <c r="H730" s="535">
        <v>200</v>
      </c>
      <c r="I730" s="535">
        <v>0</v>
      </c>
      <c r="M730" s="535">
        <v>400</v>
      </c>
      <c r="N730" s="535">
        <v>400</v>
      </c>
      <c r="O730" s="535">
        <v>398.52</v>
      </c>
      <c r="P730" s="535">
        <v>500</v>
      </c>
      <c r="Q730" s="535">
        <v>500</v>
      </c>
      <c r="R730" s="535">
        <v>492</v>
      </c>
      <c r="S730" s="535">
        <v>500</v>
      </c>
      <c r="T730" s="535">
        <v>500</v>
      </c>
      <c r="U730" s="535">
        <v>500</v>
      </c>
      <c r="V730" s="564">
        <f t="shared" ref="V730" si="1620">U730/S730*100</f>
        <v>100</v>
      </c>
      <c r="W730" s="560"/>
      <c r="X730" s="560"/>
      <c r="Y730" s="560"/>
      <c r="Z730" s="560"/>
      <c r="AA730" s="560"/>
      <c r="AB730" s="560"/>
      <c r="AC730" s="560"/>
    </row>
    <row r="731" spans="1:29" ht="75" x14ac:dyDescent="0.25">
      <c r="A731" s="616">
        <v>224</v>
      </c>
      <c r="B731" s="434" t="s">
        <v>262</v>
      </c>
      <c r="C731" s="496">
        <f t="shared" ref="C731:E731" si="1621">C732</f>
        <v>138000</v>
      </c>
      <c r="D731" s="496">
        <f t="shared" si="1621"/>
        <v>117829.75</v>
      </c>
      <c r="E731" s="496">
        <f t="shared" si="1621"/>
        <v>117756.41</v>
      </c>
      <c r="F731" s="516">
        <f t="shared" ref="F731:F733" si="1622">E731/C731*100</f>
        <v>85.330731884057968</v>
      </c>
      <c r="G731" s="496">
        <f>G732</f>
        <v>20000</v>
      </c>
      <c r="H731" s="496">
        <f t="shared" ref="H731:U731" si="1623">H732</f>
        <v>0</v>
      </c>
      <c r="I731" s="496">
        <f t="shared" si="1623"/>
        <v>0</v>
      </c>
      <c r="J731" s="496">
        <f t="shared" si="1623"/>
        <v>30000</v>
      </c>
      <c r="K731" s="496">
        <f t="shared" si="1623"/>
        <v>30000</v>
      </c>
      <c r="L731" s="496">
        <f t="shared" si="1623"/>
        <v>29999.99</v>
      </c>
      <c r="M731" s="496">
        <f t="shared" si="1623"/>
        <v>13000</v>
      </c>
      <c r="N731" s="496">
        <f t="shared" si="1623"/>
        <v>13000</v>
      </c>
      <c r="O731" s="496">
        <f t="shared" si="1623"/>
        <v>12991.1</v>
      </c>
      <c r="P731" s="496">
        <f t="shared" si="1623"/>
        <v>40000</v>
      </c>
      <c r="Q731" s="496">
        <f t="shared" si="1623"/>
        <v>40000</v>
      </c>
      <c r="R731" s="496">
        <f t="shared" si="1623"/>
        <v>39935.57</v>
      </c>
      <c r="S731" s="496">
        <f t="shared" si="1623"/>
        <v>35000</v>
      </c>
      <c r="T731" s="496">
        <f t="shared" si="1623"/>
        <v>34829.75</v>
      </c>
      <c r="U731" s="496">
        <f t="shared" si="1623"/>
        <v>34829.75</v>
      </c>
      <c r="V731" s="516">
        <f t="shared" ref="V731:V736" si="1624">U731/S731*100</f>
        <v>99.513571428571424</v>
      </c>
    </row>
    <row r="732" spans="1:29" x14ac:dyDescent="0.25">
      <c r="A732" s="616"/>
      <c r="B732" s="505" t="s">
        <v>22</v>
      </c>
      <c r="C732" s="528">
        <f t="shared" ref="C732:C733" si="1625">G732+J732+M732+P732+S732</f>
        <v>138000</v>
      </c>
      <c r="D732" s="528">
        <f t="shared" ref="D732:D733" si="1626">H732+K732+N732+Q732+T732</f>
        <v>117829.75</v>
      </c>
      <c r="E732" s="528">
        <f t="shared" ref="E732:E733" si="1627">I732+L732+O732+R732+U732</f>
        <v>117756.41</v>
      </c>
      <c r="F732" s="564">
        <f t="shared" si="1622"/>
        <v>85.330731884057968</v>
      </c>
      <c r="G732" s="551">
        <v>20000</v>
      </c>
      <c r="H732" s="551">
        <v>0</v>
      </c>
      <c r="I732" s="551">
        <v>0</v>
      </c>
      <c r="J732" s="551">
        <v>30000</v>
      </c>
      <c r="K732" s="551">
        <v>30000</v>
      </c>
      <c r="L732" s="551">
        <v>29999.99</v>
      </c>
      <c r="M732" s="551">
        <v>13000</v>
      </c>
      <c r="N732" s="551">
        <v>13000</v>
      </c>
      <c r="O732" s="551">
        <v>12991.1</v>
      </c>
      <c r="P732" s="551">
        <v>40000</v>
      </c>
      <c r="Q732" s="551">
        <v>40000</v>
      </c>
      <c r="R732" s="551">
        <v>39935.57</v>
      </c>
      <c r="S732" s="551">
        <v>35000</v>
      </c>
      <c r="T732" s="551">
        <v>34829.75</v>
      </c>
      <c r="U732" s="551">
        <v>34829.75</v>
      </c>
      <c r="V732" s="564">
        <f t="shared" si="1624"/>
        <v>99.513571428571424</v>
      </c>
    </row>
    <row r="733" spans="1:29" ht="24" customHeight="1" x14ac:dyDescent="0.25">
      <c r="A733" s="616"/>
      <c r="B733" s="506" t="s">
        <v>54</v>
      </c>
      <c r="C733" s="543">
        <f t="shared" si="1625"/>
        <v>1527884</v>
      </c>
      <c r="D733" s="543">
        <f t="shared" si="1626"/>
        <v>1859263.82</v>
      </c>
      <c r="E733" s="543">
        <f t="shared" si="1627"/>
        <v>1813486.5</v>
      </c>
      <c r="F733" s="578">
        <f t="shared" si="1622"/>
        <v>118.6926821669708</v>
      </c>
      <c r="G733" s="550">
        <f>G734+G735+G736</f>
        <v>276767</v>
      </c>
      <c r="H733" s="550">
        <f t="shared" ref="H733:U733" si="1628">H734+H735+H736</f>
        <v>359549.63</v>
      </c>
      <c r="I733" s="550">
        <f t="shared" si="1628"/>
        <v>350700.38999999996</v>
      </c>
      <c r="J733" s="550">
        <f t="shared" si="1628"/>
        <v>292105</v>
      </c>
      <c r="K733" s="550">
        <f t="shared" si="1628"/>
        <v>298156.12</v>
      </c>
      <c r="L733" s="550">
        <f t="shared" si="1628"/>
        <v>273457.29000000004</v>
      </c>
      <c r="M733" s="550">
        <f t="shared" si="1628"/>
        <v>405618</v>
      </c>
      <c r="N733" s="550">
        <f t="shared" si="1628"/>
        <v>502742.54000000004</v>
      </c>
      <c r="O733" s="550">
        <f t="shared" si="1628"/>
        <v>506351.25</v>
      </c>
      <c r="P733" s="550">
        <f t="shared" si="1628"/>
        <v>294908</v>
      </c>
      <c r="Q733" s="550">
        <f t="shared" si="1628"/>
        <v>377189.02999999997</v>
      </c>
      <c r="R733" s="550">
        <f t="shared" si="1628"/>
        <v>360279.89999999997</v>
      </c>
      <c r="S733" s="550">
        <f t="shared" si="1628"/>
        <v>258486</v>
      </c>
      <c r="T733" s="550">
        <f t="shared" si="1628"/>
        <v>321626.5</v>
      </c>
      <c r="U733" s="550">
        <f t="shared" si="1628"/>
        <v>322697.67000000004</v>
      </c>
      <c r="V733" s="578">
        <f t="shared" si="1624"/>
        <v>124.84144982706995</v>
      </c>
    </row>
    <row r="734" spans="1:29" x14ac:dyDescent="0.25">
      <c r="A734" s="616"/>
      <c r="B734" s="505" t="s">
        <v>13</v>
      </c>
      <c r="C734" s="528">
        <f t="shared" ref="C734" si="1629">G734+J734+M734+P734+S734</f>
        <v>223969</v>
      </c>
      <c r="D734" s="528">
        <f t="shared" ref="D734" si="1630">H734+K734+N734+Q734+T734</f>
        <v>223969</v>
      </c>
      <c r="E734" s="528">
        <f t="shared" ref="E734" si="1631">I734+L734+O734+R734+U734</f>
        <v>202109.26</v>
      </c>
      <c r="F734" s="564">
        <f t="shared" ref="F734" si="1632">E734/C734*100</f>
        <v>90.239836763123478</v>
      </c>
      <c r="G734" s="551">
        <f t="shared" ref="G734:U734" si="1633">G545+G551+G557+G570+G586+G629+G637+G639+G641+G644+G647+G649+G651+G653+G655+G657+G659+G661</f>
        <v>25657</v>
      </c>
      <c r="H734" s="551">
        <f t="shared" si="1633"/>
        <v>25657</v>
      </c>
      <c r="I734" s="551">
        <f t="shared" si="1633"/>
        <v>23893.420000000002</v>
      </c>
      <c r="J734" s="551">
        <f t="shared" si="1633"/>
        <v>27605</v>
      </c>
      <c r="K734" s="551">
        <f t="shared" si="1633"/>
        <v>27605</v>
      </c>
      <c r="L734" s="551">
        <f t="shared" si="1633"/>
        <v>27598.269999999997</v>
      </c>
      <c r="M734" s="551">
        <f t="shared" si="1633"/>
        <v>25918</v>
      </c>
      <c r="N734" s="551">
        <f t="shared" si="1633"/>
        <v>25918</v>
      </c>
      <c r="O734" s="551">
        <f t="shared" si="1633"/>
        <v>25901.16</v>
      </c>
      <c r="P734" s="551">
        <f t="shared" si="1633"/>
        <v>87458</v>
      </c>
      <c r="Q734" s="551">
        <f t="shared" si="1633"/>
        <v>87458</v>
      </c>
      <c r="R734" s="551">
        <f t="shared" si="1633"/>
        <v>67400.679999999993</v>
      </c>
      <c r="S734" s="551">
        <f t="shared" si="1633"/>
        <v>57331</v>
      </c>
      <c r="T734" s="551">
        <f t="shared" si="1633"/>
        <v>57331</v>
      </c>
      <c r="U734" s="551">
        <f t="shared" si="1633"/>
        <v>57315.73</v>
      </c>
      <c r="V734" s="564">
        <f t="shared" si="1624"/>
        <v>99.973365195095155</v>
      </c>
    </row>
    <row r="735" spans="1:29" x14ac:dyDescent="0.25">
      <c r="A735" s="616"/>
      <c r="B735" s="505" t="s">
        <v>22</v>
      </c>
      <c r="C735" s="528">
        <f t="shared" ref="C735" si="1634">G735+J735+M735+P735+S735</f>
        <v>485115</v>
      </c>
      <c r="D735" s="528">
        <f t="shared" ref="D735" si="1635">H735+K735+N735+Q735+T735</f>
        <v>421398.53</v>
      </c>
      <c r="E735" s="528">
        <f t="shared" ref="E735" si="1636">I735+L735+O735+R735+U735</f>
        <v>414605.41000000003</v>
      </c>
      <c r="F735" s="564">
        <f t="shared" ref="F735" si="1637">E735/C735*100</f>
        <v>85.465386557826506</v>
      </c>
      <c r="G735" s="551">
        <f t="shared" ref="G735:U735" si="1638">G688+G691+G697+G701+G703+G720+G722+G724+G726+G728+G730+G732</f>
        <v>56010</v>
      </c>
      <c r="H735" s="551">
        <f t="shared" si="1638"/>
        <v>19237.63</v>
      </c>
      <c r="I735" s="551">
        <f t="shared" si="1638"/>
        <v>12627.630000000001</v>
      </c>
      <c r="J735" s="551">
        <f t="shared" si="1638"/>
        <v>68200</v>
      </c>
      <c r="K735" s="551">
        <f t="shared" si="1638"/>
        <v>55632</v>
      </c>
      <c r="L735" s="551">
        <f t="shared" si="1638"/>
        <v>55586.700000000004</v>
      </c>
      <c r="M735" s="551">
        <f t="shared" si="1638"/>
        <v>227800</v>
      </c>
      <c r="N735" s="551">
        <f t="shared" si="1638"/>
        <v>227800</v>
      </c>
      <c r="O735" s="551">
        <f t="shared" si="1638"/>
        <v>227760.55</v>
      </c>
      <c r="P735" s="551">
        <f t="shared" si="1638"/>
        <v>71650</v>
      </c>
      <c r="Q735" s="551">
        <f t="shared" si="1638"/>
        <v>66850</v>
      </c>
      <c r="R735" s="551">
        <f t="shared" si="1638"/>
        <v>66757.19</v>
      </c>
      <c r="S735" s="551">
        <f t="shared" si="1638"/>
        <v>61455</v>
      </c>
      <c r="T735" s="551">
        <f t="shared" si="1638"/>
        <v>51878.9</v>
      </c>
      <c r="U735" s="551">
        <f t="shared" si="1638"/>
        <v>51873.34</v>
      </c>
      <c r="V735" s="564">
        <f t="shared" si="1624"/>
        <v>84.408656740704586</v>
      </c>
    </row>
    <row r="736" spans="1:29" ht="30" x14ac:dyDescent="0.25">
      <c r="A736" s="616"/>
      <c r="B736" s="505" t="s">
        <v>19</v>
      </c>
      <c r="C736" s="528">
        <f t="shared" ref="C736" si="1639">G736+J736+M736+P736+S736</f>
        <v>818800</v>
      </c>
      <c r="D736" s="528">
        <f t="shared" ref="D736" si="1640">H736+K736+N736+Q736+T736</f>
        <v>1213896.29</v>
      </c>
      <c r="E736" s="528">
        <f t="shared" ref="E736" si="1641">I736+L736+O736+R736+U736</f>
        <v>1196771.83</v>
      </c>
      <c r="F736" s="564">
        <f t="shared" ref="F736" si="1642">E736/C736*100</f>
        <v>146.16167928676111</v>
      </c>
      <c r="G736" s="535">
        <f t="shared" ref="G736:U736" si="1643">G516+G522+G528+G534+G539+G558+G571+G580+G588+G591+G596+G601+G606+G608+G613+G617+G619+G624+G631+G633+G635+G642+G645+G663+G665+G667+G669+G671+G673+G675+G677+G679+G681+G683+G685+G687+G690+G693+G695+G699+G704+G714+G716+G718+G615</f>
        <v>195100</v>
      </c>
      <c r="H736" s="535">
        <f t="shared" si="1643"/>
        <v>314655</v>
      </c>
      <c r="I736" s="535">
        <f t="shared" si="1643"/>
        <v>314179.33999999997</v>
      </c>
      <c r="J736" s="535">
        <f t="shared" si="1643"/>
        <v>196300</v>
      </c>
      <c r="K736" s="535">
        <f t="shared" si="1643"/>
        <v>214919.12</v>
      </c>
      <c r="L736" s="535">
        <f t="shared" si="1643"/>
        <v>190272.32</v>
      </c>
      <c r="M736" s="535">
        <f t="shared" si="1643"/>
        <v>151900</v>
      </c>
      <c r="N736" s="535">
        <f t="shared" si="1643"/>
        <v>249024.54</v>
      </c>
      <c r="O736" s="535">
        <f t="shared" si="1643"/>
        <v>252689.54</v>
      </c>
      <c r="P736" s="535">
        <f t="shared" si="1643"/>
        <v>135800</v>
      </c>
      <c r="Q736" s="535">
        <f t="shared" si="1643"/>
        <v>222881.02999999997</v>
      </c>
      <c r="R736" s="535">
        <f t="shared" si="1643"/>
        <v>226122.02999999997</v>
      </c>
      <c r="S736" s="535">
        <f t="shared" si="1643"/>
        <v>139700</v>
      </c>
      <c r="T736" s="535">
        <f t="shared" si="1643"/>
        <v>212416.6</v>
      </c>
      <c r="U736" s="535">
        <f t="shared" si="1643"/>
        <v>213508.6</v>
      </c>
      <c r="V736" s="564">
        <f t="shared" si="1624"/>
        <v>152.8336435218325</v>
      </c>
    </row>
    <row r="737" spans="1:29" x14ac:dyDescent="0.25">
      <c r="A737" s="616"/>
      <c r="B737" s="505"/>
      <c r="C737" s="505"/>
      <c r="D737" s="505"/>
      <c r="E737" s="505"/>
      <c r="F737" s="605"/>
      <c r="G737" s="551"/>
      <c r="H737" s="551"/>
      <c r="I737" s="551"/>
      <c r="J737" s="551"/>
      <c r="K737" s="551"/>
      <c r="L737" s="551"/>
      <c r="M737" s="551"/>
      <c r="N737" s="551"/>
      <c r="O737" s="551"/>
      <c r="P737" s="551"/>
      <c r="Q737" s="551"/>
      <c r="R737" s="551"/>
      <c r="S737" s="551"/>
      <c r="T737" s="551"/>
      <c r="U737" s="551"/>
      <c r="V737" s="605"/>
    </row>
    <row r="738" spans="1:29" ht="28.5" x14ac:dyDescent="0.25">
      <c r="A738" s="616"/>
      <c r="B738" s="506" t="s">
        <v>73</v>
      </c>
      <c r="C738" s="543">
        <f t="shared" ref="C738:D738" si="1644">G738+J738+M738+P738+S738</f>
        <v>23006046</v>
      </c>
      <c r="D738" s="543">
        <f t="shared" si="1644"/>
        <v>23202357.883000001</v>
      </c>
      <c r="E738" s="543">
        <f t="shared" ref="E738" si="1645">I738+L738+O738+R738+U738</f>
        <v>23939914.760000002</v>
      </c>
      <c r="F738" s="578">
        <f t="shared" ref="F738" si="1646">E738/C738*100</f>
        <v>104.05923190799497</v>
      </c>
      <c r="G738" s="550">
        <f t="shared" ref="G738:U738" si="1647">G739+G746+G755+G761</f>
        <v>4227979.8</v>
      </c>
      <c r="H738" s="550">
        <f t="shared" si="1647"/>
        <v>4057126.8</v>
      </c>
      <c r="I738" s="550">
        <f t="shared" si="1647"/>
        <v>5039892.17</v>
      </c>
      <c r="J738" s="550">
        <f t="shared" si="1647"/>
        <v>4627212</v>
      </c>
      <c r="K738" s="550">
        <f t="shared" si="1647"/>
        <v>4808758.233</v>
      </c>
      <c r="L738" s="550">
        <f t="shared" si="1647"/>
        <v>4725904.12</v>
      </c>
      <c r="M738" s="550">
        <f t="shared" si="1647"/>
        <v>4888236</v>
      </c>
      <c r="N738" s="550">
        <f t="shared" si="1647"/>
        <v>4972273.51</v>
      </c>
      <c r="O738" s="550">
        <f t="shared" si="1647"/>
        <v>4876827.76</v>
      </c>
      <c r="P738" s="550">
        <f t="shared" si="1647"/>
        <v>5194898.2000000011</v>
      </c>
      <c r="Q738" s="550">
        <f t="shared" si="1647"/>
        <v>5267550.0700000012</v>
      </c>
      <c r="R738" s="550">
        <f t="shared" si="1647"/>
        <v>5214223.79</v>
      </c>
      <c r="S738" s="550">
        <f t="shared" si="1647"/>
        <v>4067720</v>
      </c>
      <c r="T738" s="550">
        <f t="shared" si="1647"/>
        <v>4096649.27</v>
      </c>
      <c r="U738" s="550">
        <f t="shared" si="1647"/>
        <v>4083066.9200000004</v>
      </c>
      <c r="V738" s="578">
        <f t="shared" ref="V738:V756" si="1648">U738/S738*100</f>
        <v>100.37728555554463</v>
      </c>
    </row>
    <row r="739" spans="1:29" x14ac:dyDescent="0.25">
      <c r="A739" s="616"/>
      <c r="B739" s="505" t="s">
        <v>13</v>
      </c>
      <c r="C739" s="528">
        <f t="shared" ref="C739:C763" si="1649">G739+J739+M739+P739+S739</f>
        <v>19482650.800000001</v>
      </c>
      <c r="D739" s="528">
        <f t="shared" ref="D739:D763" si="1650">H739+K739+N739+Q739+T739</f>
        <v>19361010.989999998</v>
      </c>
      <c r="E739" s="528">
        <f t="shared" ref="E739:E763" si="1651">I739+L739+O739+R739+U739</f>
        <v>19095910.949999999</v>
      </c>
      <c r="F739" s="564">
        <f t="shared" ref="F739:F763" si="1652">E739/C739*100</f>
        <v>98.014952616201484</v>
      </c>
      <c r="G739" s="551">
        <f t="shared" ref="G739:U739" si="1653">G511+G734</f>
        <v>3513089.8</v>
      </c>
      <c r="H739" s="551">
        <f t="shared" si="1653"/>
        <v>3259205.56</v>
      </c>
      <c r="I739" s="551">
        <f t="shared" si="1653"/>
        <v>3211703.75</v>
      </c>
      <c r="J739" s="551">
        <f t="shared" si="1653"/>
        <v>3842712</v>
      </c>
      <c r="K739" s="551">
        <f t="shared" si="1653"/>
        <v>4019427.05</v>
      </c>
      <c r="L739" s="551">
        <f t="shared" si="1653"/>
        <v>3957788.38</v>
      </c>
      <c r="M739" s="551">
        <f t="shared" si="1653"/>
        <v>4121665</v>
      </c>
      <c r="N739" s="551">
        <f t="shared" si="1653"/>
        <v>4121665</v>
      </c>
      <c r="O739" s="551">
        <f t="shared" si="1653"/>
        <v>4030114.53</v>
      </c>
      <c r="P739" s="551">
        <f t="shared" si="1653"/>
        <v>4704168.0000000009</v>
      </c>
      <c r="Q739" s="551">
        <f t="shared" si="1653"/>
        <v>4704168.0000000009</v>
      </c>
      <c r="R739" s="551">
        <f t="shared" si="1653"/>
        <v>4650670.68</v>
      </c>
      <c r="S739" s="551">
        <f t="shared" si="1653"/>
        <v>3301016</v>
      </c>
      <c r="T739" s="551">
        <f t="shared" si="1653"/>
        <v>3256545.38</v>
      </c>
      <c r="U739" s="551">
        <f t="shared" si="1653"/>
        <v>3245633.6100000003</v>
      </c>
      <c r="V739" s="564">
        <f t="shared" si="1648"/>
        <v>98.322262297426008</v>
      </c>
    </row>
    <row r="740" spans="1:29" x14ac:dyDescent="0.25">
      <c r="A740" s="623"/>
      <c r="B740" s="505" t="s">
        <v>155</v>
      </c>
      <c r="C740" s="528"/>
      <c r="D740" s="528"/>
      <c r="E740" s="528"/>
      <c r="F740" s="564"/>
      <c r="G740" s="551"/>
      <c r="H740" s="551"/>
      <c r="I740" s="551"/>
      <c r="J740" s="551"/>
      <c r="K740" s="551"/>
      <c r="L740" s="551"/>
      <c r="M740" s="551"/>
      <c r="N740" s="551"/>
      <c r="O740" s="551"/>
      <c r="P740" s="551"/>
      <c r="Q740" s="551"/>
      <c r="R740" s="551"/>
      <c r="S740" s="551"/>
      <c r="T740" s="551"/>
      <c r="U740" s="551"/>
      <c r="V740" s="564"/>
    </row>
    <row r="741" spans="1:29" x14ac:dyDescent="0.25">
      <c r="A741" s="623"/>
      <c r="B741" s="505" t="s">
        <v>14</v>
      </c>
      <c r="C741" s="528">
        <f t="shared" si="1649"/>
        <v>287642</v>
      </c>
      <c r="D741" s="528">
        <f t="shared" si="1650"/>
        <v>287626</v>
      </c>
      <c r="E741" s="528">
        <f t="shared" si="1651"/>
        <v>257734.55</v>
      </c>
      <c r="F741" s="564">
        <f t="shared" si="1652"/>
        <v>89.602544134723018</v>
      </c>
      <c r="G741" s="551">
        <f t="shared" ref="G741:U741" si="1654">G284+G292+G294+G296+G298+G300</f>
        <v>107000</v>
      </c>
      <c r="H741" s="551">
        <f t="shared" si="1654"/>
        <v>107000</v>
      </c>
      <c r="I741" s="551">
        <f t="shared" si="1654"/>
        <v>85349.55</v>
      </c>
      <c r="J741" s="551">
        <f t="shared" si="1654"/>
        <v>46530</v>
      </c>
      <c r="K741" s="551">
        <f t="shared" si="1654"/>
        <v>46530</v>
      </c>
      <c r="L741" s="551">
        <f t="shared" si="1654"/>
        <v>45400</v>
      </c>
      <c r="M741" s="551">
        <f t="shared" si="1654"/>
        <v>43971</v>
      </c>
      <c r="N741" s="551">
        <f t="shared" si="1654"/>
        <v>43971</v>
      </c>
      <c r="O741" s="551">
        <f t="shared" si="1654"/>
        <v>36860</v>
      </c>
      <c r="P741" s="551">
        <f t="shared" si="1654"/>
        <v>43971</v>
      </c>
      <c r="Q741" s="551">
        <f t="shared" si="1654"/>
        <v>43971</v>
      </c>
      <c r="R741" s="551">
        <f t="shared" si="1654"/>
        <v>43971</v>
      </c>
      <c r="S741" s="551">
        <f t="shared" si="1654"/>
        <v>46170</v>
      </c>
      <c r="T741" s="551">
        <f t="shared" si="1654"/>
        <v>46154</v>
      </c>
      <c r="U741" s="551">
        <f t="shared" si="1654"/>
        <v>46154</v>
      </c>
      <c r="V741" s="564">
        <f t="shared" si="1648"/>
        <v>99.965345462421482</v>
      </c>
    </row>
    <row r="742" spans="1:29" x14ac:dyDescent="0.25">
      <c r="A742" s="623"/>
      <c r="B742" s="505" t="s">
        <v>50</v>
      </c>
      <c r="C742" s="528">
        <f t="shared" si="1649"/>
        <v>66974</v>
      </c>
      <c r="D742" s="528">
        <f t="shared" si="1650"/>
        <v>66974</v>
      </c>
      <c r="E742" s="528">
        <f t="shared" si="1651"/>
        <v>46974</v>
      </c>
      <c r="F742" s="564">
        <f t="shared" si="1652"/>
        <v>70.137665362678064</v>
      </c>
      <c r="G742" s="551">
        <f t="shared" ref="G742:U742" si="1655">G647+G649+G651+G653+G655+G657+G659+G661</f>
        <v>3784</v>
      </c>
      <c r="H742" s="551">
        <f t="shared" si="1655"/>
        <v>3784</v>
      </c>
      <c r="I742" s="551">
        <f t="shared" si="1655"/>
        <v>3784</v>
      </c>
      <c r="J742" s="551">
        <f t="shared" si="1655"/>
        <v>3784</v>
      </c>
      <c r="K742" s="551">
        <f t="shared" si="1655"/>
        <v>3784</v>
      </c>
      <c r="L742" s="551">
        <f t="shared" si="1655"/>
        <v>3784</v>
      </c>
      <c r="M742" s="551">
        <f t="shared" si="1655"/>
        <v>3406</v>
      </c>
      <c r="N742" s="551">
        <f t="shared" si="1655"/>
        <v>3406</v>
      </c>
      <c r="O742" s="551">
        <f t="shared" si="1655"/>
        <v>3406</v>
      </c>
      <c r="P742" s="551">
        <f t="shared" si="1655"/>
        <v>40000</v>
      </c>
      <c r="Q742" s="551">
        <f t="shared" si="1655"/>
        <v>40000</v>
      </c>
      <c r="R742" s="551">
        <f t="shared" si="1655"/>
        <v>20000</v>
      </c>
      <c r="S742" s="551">
        <f t="shared" si="1655"/>
        <v>16000</v>
      </c>
      <c r="T742" s="551">
        <f t="shared" si="1655"/>
        <v>16000</v>
      </c>
      <c r="U742" s="551">
        <f t="shared" si="1655"/>
        <v>16000</v>
      </c>
      <c r="V742" s="564">
        <f t="shared" si="1648"/>
        <v>100</v>
      </c>
    </row>
    <row r="743" spans="1:29" x14ac:dyDescent="0.25">
      <c r="A743" s="623"/>
      <c r="B743" s="505" t="s">
        <v>48</v>
      </c>
      <c r="C743" s="528">
        <f t="shared" si="1649"/>
        <v>944055</v>
      </c>
      <c r="D743" s="528">
        <f t="shared" si="1650"/>
        <v>877998.24</v>
      </c>
      <c r="E743" s="528">
        <f t="shared" si="1651"/>
        <v>722372.64000000013</v>
      </c>
      <c r="F743" s="564">
        <f t="shared" si="1652"/>
        <v>76.518067273622847</v>
      </c>
      <c r="G743" s="551">
        <f t="shared" ref="G743:U743" si="1656">G374+G376</f>
        <v>135826</v>
      </c>
      <c r="H743" s="551">
        <f t="shared" si="1656"/>
        <v>124755.24</v>
      </c>
      <c r="I743" s="551">
        <f t="shared" si="1656"/>
        <v>120430.47</v>
      </c>
      <c r="J743" s="551">
        <f t="shared" si="1656"/>
        <v>187637</v>
      </c>
      <c r="K743" s="551">
        <f t="shared" si="1656"/>
        <v>152637</v>
      </c>
      <c r="L743" s="551">
        <f t="shared" si="1656"/>
        <v>117465.19</v>
      </c>
      <c r="M743" s="551">
        <f t="shared" si="1656"/>
        <v>192196</v>
      </c>
      <c r="N743" s="551">
        <f t="shared" si="1656"/>
        <v>192196</v>
      </c>
      <c r="O743" s="551">
        <f t="shared" si="1656"/>
        <v>116525.36</v>
      </c>
      <c r="P743" s="551">
        <f t="shared" si="1656"/>
        <v>204802</v>
      </c>
      <c r="Q743" s="551">
        <f t="shared" si="1656"/>
        <v>204802</v>
      </c>
      <c r="R743" s="551">
        <f t="shared" si="1656"/>
        <v>174772.05</v>
      </c>
      <c r="S743" s="551">
        <f t="shared" si="1656"/>
        <v>223594</v>
      </c>
      <c r="T743" s="551">
        <f t="shared" si="1656"/>
        <v>203608</v>
      </c>
      <c r="U743" s="551">
        <f t="shared" si="1656"/>
        <v>193179.57</v>
      </c>
      <c r="V743" s="564">
        <f t="shared" si="1648"/>
        <v>86.397474887519337</v>
      </c>
    </row>
    <row r="744" spans="1:29" x14ac:dyDescent="0.25">
      <c r="A744" s="623"/>
      <c r="B744" s="505" t="s">
        <v>232</v>
      </c>
      <c r="C744" s="528">
        <f t="shared" si="1649"/>
        <v>37885.5</v>
      </c>
      <c r="D744" s="528">
        <f t="shared" si="1650"/>
        <v>37885.5</v>
      </c>
      <c r="E744" s="528">
        <f t="shared" si="1651"/>
        <v>37881.769999999997</v>
      </c>
      <c r="F744" s="564">
        <f t="shared" si="1652"/>
        <v>99.990154544614683</v>
      </c>
      <c r="G744" s="551">
        <f t="shared" ref="G744:U744" si="1657">G629+G637+G639+G641+G644</f>
        <v>7246.5</v>
      </c>
      <c r="H744" s="551">
        <f t="shared" si="1657"/>
        <v>7246.5</v>
      </c>
      <c r="I744" s="551">
        <f t="shared" si="1657"/>
        <v>7244.23</v>
      </c>
      <c r="J744" s="551">
        <f t="shared" si="1657"/>
        <v>7892</v>
      </c>
      <c r="K744" s="551">
        <f t="shared" si="1657"/>
        <v>7892</v>
      </c>
      <c r="L744" s="551">
        <f t="shared" si="1657"/>
        <v>7891.17</v>
      </c>
      <c r="M744" s="551">
        <f t="shared" si="1657"/>
        <v>7458</v>
      </c>
      <c r="N744" s="551">
        <f t="shared" si="1657"/>
        <v>7458</v>
      </c>
      <c r="O744" s="551">
        <f t="shared" si="1657"/>
        <v>7457.41</v>
      </c>
      <c r="P744" s="551">
        <f t="shared" si="1657"/>
        <v>7458</v>
      </c>
      <c r="Q744" s="551">
        <f t="shared" si="1657"/>
        <v>7458</v>
      </c>
      <c r="R744" s="551">
        <f t="shared" si="1657"/>
        <v>7457.96</v>
      </c>
      <c r="S744" s="551">
        <f t="shared" si="1657"/>
        <v>7831</v>
      </c>
      <c r="T744" s="551">
        <f t="shared" si="1657"/>
        <v>7831</v>
      </c>
      <c r="U744" s="551">
        <f t="shared" si="1657"/>
        <v>7831</v>
      </c>
      <c r="V744" s="564">
        <f t="shared" si="1648"/>
        <v>100</v>
      </c>
    </row>
    <row r="745" spans="1:29" s="602" customFormat="1" ht="45" x14ac:dyDescent="0.25">
      <c r="A745" s="624"/>
      <c r="B745" s="505" t="s">
        <v>149</v>
      </c>
      <c r="C745" s="528">
        <f t="shared" si="1649"/>
        <v>18146094.300000001</v>
      </c>
      <c r="D745" s="528">
        <f t="shared" si="1650"/>
        <v>18090527.25</v>
      </c>
      <c r="E745" s="528">
        <f t="shared" si="1651"/>
        <v>18030947.989999998</v>
      </c>
      <c r="F745" s="564">
        <f t="shared" si="1652"/>
        <v>99.365448519685017</v>
      </c>
      <c r="G745" s="535">
        <f t="shared" ref="G745:U745" si="1658">G302+G304+G306+G308+G310+G312+G317+G319+G321+G323+G325+G341+G343+G345+G347+G349+G351+G353+G355+G357+G359+G361+G363+G545+G551+G557+G570+G586</f>
        <v>3259233.3</v>
      </c>
      <c r="H745" s="535">
        <f t="shared" si="1658"/>
        <v>3016419.82</v>
      </c>
      <c r="I745" s="535">
        <f t="shared" si="1658"/>
        <v>2994895.4999999995</v>
      </c>
      <c r="J745" s="535">
        <f t="shared" si="1658"/>
        <v>3596869</v>
      </c>
      <c r="K745" s="535">
        <f t="shared" si="1658"/>
        <v>3808584.05</v>
      </c>
      <c r="L745" s="535">
        <f t="shared" si="1658"/>
        <v>3783248.02</v>
      </c>
      <c r="M745" s="535">
        <f t="shared" si="1658"/>
        <v>3874634</v>
      </c>
      <c r="N745" s="535">
        <f t="shared" si="1658"/>
        <v>3874634</v>
      </c>
      <c r="O745" s="535">
        <f t="shared" si="1658"/>
        <v>3865865.76</v>
      </c>
      <c r="P745" s="535">
        <f t="shared" si="1658"/>
        <v>4407937.0000000009</v>
      </c>
      <c r="Q745" s="535">
        <f t="shared" si="1658"/>
        <v>4407937.0000000009</v>
      </c>
      <c r="R745" s="535">
        <f t="shared" si="1658"/>
        <v>4404469.67</v>
      </c>
      <c r="S745" s="535">
        <f t="shared" si="1658"/>
        <v>3007421</v>
      </c>
      <c r="T745" s="535">
        <f t="shared" si="1658"/>
        <v>2982952.38</v>
      </c>
      <c r="U745" s="535">
        <f t="shared" si="1658"/>
        <v>2982469.0400000005</v>
      </c>
      <c r="V745" s="564">
        <f t="shared" si="1648"/>
        <v>99.170320350892027</v>
      </c>
      <c r="W745" s="601"/>
      <c r="X745" s="601"/>
      <c r="Y745" s="601"/>
      <c r="Z745" s="601"/>
      <c r="AA745" s="601"/>
      <c r="AB745" s="601"/>
      <c r="AC745" s="601"/>
    </row>
    <row r="746" spans="1:29" s="602" customFormat="1" x14ac:dyDescent="0.25">
      <c r="A746" s="624"/>
      <c r="B746" s="505" t="s">
        <v>22</v>
      </c>
      <c r="C746" s="528">
        <f t="shared" si="1649"/>
        <v>2627595.2000000002</v>
      </c>
      <c r="D746" s="528">
        <f t="shared" si="1650"/>
        <v>2479655.3530000001</v>
      </c>
      <c r="E746" s="528">
        <f t="shared" si="1651"/>
        <v>2381018.0300000003</v>
      </c>
      <c r="F746" s="564">
        <f t="shared" si="1652"/>
        <v>90.61586160607996</v>
      </c>
      <c r="G746" s="535">
        <f t="shared" ref="G746:U746" si="1659">G512+G735</f>
        <v>462790</v>
      </c>
      <c r="H746" s="535">
        <f t="shared" si="1659"/>
        <v>355470.99</v>
      </c>
      <c r="I746" s="535">
        <f t="shared" si="1659"/>
        <v>301478.83</v>
      </c>
      <c r="J746" s="535">
        <f t="shared" si="1659"/>
        <v>568200</v>
      </c>
      <c r="K746" s="535">
        <f t="shared" si="1659"/>
        <v>554412.06300000008</v>
      </c>
      <c r="L746" s="535">
        <f t="shared" si="1659"/>
        <v>524159.72000000009</v>
      </c>
      <c r="M746" s="535">
        <f t="shared" si="1659"/>
        <v>614671</v>
      </c>
      <c r="N746" s="535">
        <f t="shared" si="1659"/>
        <v>601583.97</v>
      </c>
      <c r="O746" s="535">
        <f t="shared" si="1659"/>
        <v>594023.68999999994</v>
      </c>
      <c r="P746" s="535">
        <f t="shared" si="1659"/>
        <v>354930.2</v>
      </c>
      <c r="Q746" s="535">
        <f t="shared" si="1659"/>
        <v>340501.04</v>
      </c>
      <c r="R746" s="535">
        <f t="shared" si="1659"/>
        <v>337431.08</v>
      </c>
      <c r="S746" s="535">
        <f t="shared" si="1659"/>
        <v>627004</v>
      </c>
      <c r="T746" s="535">
        <f t="shared" si="1659"/>
        <v>627687.28999999992</v>
      </c>
      <c r="U746" s="535">
        <f t="shared" si="1659"/>
        <v>623924.71</v>
      </c>
      <c r="V746" s="564">
        <f t="shared" si="1648"/>
        <v>99.508888300553096</v>
      </c>
      <c r="W746" s="601"/>
      <c r="X746" s="601"/>
      <c r="Y746" s="601"/>
      <c r="Z746" s="601"/>
      <c r="AA746" s="601"/>
      <c r="AB746" s="601"/>
      <c r="AC746" s="601"/>
    </row>
    <row r="747" spans="1:29" x14ac:dyDescent="0.25">
      <c r="A747" s="623"/>
      <c r="B747" s="505" t="s">
        <v>155</v>
      </c>
      <c r="C747" s="528"/>
      <c r="D747" s="528"/>
      <c r="E747" s="528"/>
      <c r="F747" s="564"/>
      <c r="G747" s="551"/>
      <c r="H747" s="551"/>
      <c r="I747" s="551"/>
      <c r="J747" s="551"/>
      <c r="K747" s="551"/>
      <c r="L747" s="551"/>
      <c r="M747" s="551"/>
      <c r="N747" s="551"/>
      <c r="O747" s="551"/>
      <c r="P747" s="551"/>
      <c r="Q747" s="551"/>
      <c r="R747" s="551"/>
      <c r="S747" s="551"/>
      <c r="T747" s="551"/>
      <c r="U747" s="551"/>
      <c r="V747" s="564"/>
    </row>
    <row r="748" spans="1:29" x14ac:dyDescent="0.25">
      <c r="A748" s="623"/>
      <c r="B748" s="505" t="s">
        <v>28</v>
      </c>
      <c r="C748" s="528">
        <f t="shared" si="1649"/>
        <v>408600</v>
      </c>
      <c r="D748" s="528">
        <f t="shared" ref="D748:D754" si="1660">H748+K748+N748+Q748+T748</f>
        <v>404243.33299999998</v>
      </c>
      <c r="E748" s="528">
        <f t="shared" ref="E748:E754" si="1661">I748+L748+O748+R748+U748</f>
        <v>395267.65</v>
      </c>
      <c r="F748" s="564">
        <f t="shared" si="1652"/>
        <v>96.737065589818911</v>
      </c>
      <c r="G748" s="551">
        <f t="shared" ref="G748:U748" si="1662">G377+G382+G384+G386+G387+G389+G392+G394+G396+G400+G402+G404</f>
        <v>46000</v>
      </c>
      <c r="H748" s="551">
        <f t="shared" si="1662"/>
        <v>44729</v>
      </c>
      <c r="I748" s="551">
        <f t="shared" si="1662"/>
        <v>44676.46</v>
      </c>
      <c r="J748" s="551">
        <f t="shared" si="1662"/>
        <v>74000</v>
      </c>
      <c r="K748" s="551">
        <f t="shared" si="1662"/>
        <v>73815.332999999999</v>
      </c>
      <c r="L748" s="551">
        <f t="shared" si="1662"/>
        <v>70094.02</v>
      </c>
      <c r="M748" s="551">
        <f t="shared" si="1662"/>
        <v>97000</v>
      </c>
      <c r="N748" s="551">
        <f t="shared" si="1662"/>
        <v>96724</v>
      </c>
      <c r="O748" s="551">
        <f t="shared" si="1662"/>
        <v>93533.569999999992</v>
      </c>
      <c r="P748" s="551">
        <f t="shared" si="1662"/>
        <v>66000</v>
      </c>
      <c r="Q748" s="551">
        <f t="shared" si="1662"/>
        <v>66000</v>
      </c>
      <c r="R748" s="551">
        <f t="shared" si="1662"/>
        <v>64685.460000000006</v>
      </c>
      <c r="S748" s="551">
        <f t="shared" si="1662"/>
        <v>125600</v>
      </c>
      <c r="T748" s="551">
        <f t="shared" si="1662"/>
        <v>122975</v>
      </c>
      <c r="U748" s="551">
        <f t="shared" si="1662"/>
        <v>122278.14</v>
      </c>
      <c r="V748" s="564">
        <f t="shared" si="1648"/>
        <v>97.355207006369426</v>
      </c>
    </row>
    <row r="749" spans="1:29" x14ac:dyDescent="0.25">
      <c r="A749" s="623"/>
      <c r="B749" s="505" t="s">
        <v>29</v>
      </c>
      <c r="C749" s="528">
        <f t="shared" si="1649"/>
        <v>432865</v>
      </c>
      <c r="D749" s="528">
        <f t="shared" si="1660"/>
        <v>417108.92999999993</v>
      </c>
      <c r="E749" s="528">
        <f t="shared" si="1661"/>
        <v>401371.76999999996</v>
      </c>
      <c r="F749" s="564">
        <f t="shared" si="1652"/>
        <v>92.724468367735895</v>
      </c>
      <c r="G749" s="551">
        <f t="shared" ref="G749:U749" si="1663">G405+G407+G409+G411+G413+G415+G417+G419+G421+G423+G425+G427</f>
        <v>142880</v>
      </c>
      <c r="H749" s="551">
        <f t="shared" si="1663"/>
        <v>130880</v>
      </c>
      <c r="I749" s="551">
        <f t="shared" si="1663"/>
        <v>125284.60999999999</v>
      </c>
      <c r="J749" s="551">
        <f t="shared" si="1663"/>
        <v>109000</v>
      </c>
      <c r="K749" s="551">
        <f t="shared" si="1663"/>
        <v>109000</v>
      </c>
      <c r="L749" s="551">
        <f t="shared" si="1663"/>
        <v>99611.239999999991</v>
      </c>
      <c r="M749" s="551">
        <f t="shared" si="1663"/>
        <v>98000</v>
      </c>
      <c r="N749" s="551">
        <f t="shared" si="1663"/>
        <v>91273.09</v>
      </c>
      <c r="O749" s="551">
        <f t="shared" si="1663"/>
        <v>91086.489999999991</v>
      </c>
      <c r="P749" s="551">
        <f t="shared" si="1663"/>
        <v>34200</v>
      </c>
      <c r="Q749" s="551">
        <f t="shared" si="1663"/>
        <v>33426.54</v>
      </c>
      <c r="R749" s="551">
        <f t="shared" si="1663"/>
        <v>33424.6</v>
      </c>
      <c r="S749" s="551">
        <f t="shared" si="1663"/>
        <v>48785</v>
      </c>
      <c r="T749" s="551">
        <f t="shared" si="1663"/>
        <v>52529.3</v>
      </c>
      <c r="U749" s="551">
        <f t="shared" si="1663"/>
        <v>51964.83</v>
      </c>
      <c r="V749" s="564">
        <f t="shared" si="1648"/>
        <v>106.5180485805063</v>
      </c>
    </row>
    <row r="750" spans="1:29" x14ac:dyDescent="0.25">
      <c r="A750" s="623"/>
      <c r="B750" s="505" t="s">
        <v>30</v>
      </c>
      <c r="C750" s="528">
        <f t="shared" si="1649"/>
        <v>367580.2</v>
      </c>
      <c r="D750" s="528">
        <f t="shared" si="1660"/>
        <v>365759.69</v>
      </c>
      <c r="E750" s="528">
        <f t="shared" si="1661"/>
        <v>353188.58</v>
      </c>
      <c r="F750" s="564">
        <f t="shared" si="1652"/>
        <v>96.084767351451475</v>
      </c>
      <c r="G750" s="551">
        <f t="shared" ref="G750:U750" si="1664">G429+G431++G433+G435+G436+G438+G440+G442+G444+G446+G448+G450</f>
        <v>62000</v>
      </c>
      <c r="H750" s="551">
        <f t="shared" si="1664"/>
        <v>62000</v>
      </c>
      <c r="I750" s="551">
        <f t="shared" si="1664"/>
        <v>60360</v>
      </c>
      <c r="J750" s="551">
        <f t="shared" si="1664"/>
        <v>130000</v>
      </c>
      <c r="K750" s="551">
        <f t="shared" si="1664"/>
        <v>130000</v>
      </c>
      <c r="L750" s="551">
        <f t="shared" si="1664"/>
        <v>119167.66</v>
      </c>
      <c r="M750" s="551">
        <f t="shared" si="1664"/>
        <v>3000</v>
      </c>
      <c r="N750" s="551">
        <f t="shared" si="1664"/>
        <v>3000</v>
      </c>
      <c r="O750" s="551">
        <f t="shared" si="1664"/>
        <v>2970</v>
      </c>
      <c r="P750" s="551">
        <f t="shared" si="1664"/>
        <v>58580.2</v>
      </c>
      <c r="Q750" s="551">
        <f t="shared" si="1664"/>
        <v>58580.2</v>
      </c>
      <c r="R750" s="551">
        <f t="shared" si="1664"/>
        <v>58511.43</v>
      </c>
      <c r="S750" s="551">
        <f t="shared" si="1664"/>
        <v>114000</v>
      </c>
      <c r="T750" s="551">
        <f t="shared" si="1664"/>
        <v>112179.49</v>
      </c>
      <c r="U750" s="551">
        <f t="shared" si="1664"/>
        <v>112179.49</v>
      </c>
      <c r="V750" s="564">
        <f t="shared" si="1648"/>
        <v>98.403061403508772</v>
      </c>
    </row>
    <row r="751" spans="1:29" s="602" customFormat="1" x14ac:dyDescent="0.25">
      <c r="A751" s="623"/>
      <c r="B751" s="505" t="s">
        <v>31</v>
      </c>
      <c r="C751" s="528">
        <f t="shared" si="1649"/>
        <v>673255</v>
      </c>
      <c r="D751" s="528">
        <f t="shared" si="1660"/>
        <v>565596.56000000006</v>
      </c>
      <c r="E751" s="528">
        <f t="shared" si="1661"/>
        <v>558498.02</v>
      </c>
      <c r="F751" s="564">
        <f t="shared" si="1652"/>
        <v>82.954901188999713</v>
      </c>
      <c r="G751" s="535">
        <f t="shared" ref="G751:U751" si="1665">G452+G454+G456+G458+G460+G462+G464+G468+G470+G688+G691+G697+G701+G703</f>
        <v>132000</v>
      </c>
      <c r="H751" s="535">
        <f t="shared" si="1665"/>
        <v>52245.3</v>
      </c>
      <c r="I751" s="535">
        <f t="shared" si="1665"/>
        <v>49144.7</v>
      </c>
      <c r="J751" s="535">
        <f t="shared" si="1665"/>
        <v>111500</v>
      </c>
      <c r="K751" s="535">
        <f t="shared" si="1665"/>
        <v>98228.03</v>
      </c>
      <c r="L751" s="535">
        <f t="shared" si="1665"/>
        <v>95463.610000000015</v>
      </c>
      <c r="M751" s="535">
        <f t="shared" si="1665"/>
        <v>260000</v>
      </c>
      <c r="N751" s="535">
        <f t="shared" si="1665"/>
        <v>259915.88</v>
      </c>
      <c r="O751" s="535">
        <f t="shared" si="1665"/>
        <v>259254.69</v>
      </c>
      <c r="P751" s="535">
        <f t="shared" si="1665"/>
        <v>89950</v>
      </c>
      <c r="Q751" s="535">
        <f t="shared" si="1665"/>
        <v>87195.199999999997</v>
      </c>
      <c r="R751" s="535">
        <f t="shared" si="1665"/>
        <v>86624.31</v>
      </c>
      <c r="S751" s="535">
        <f t="shared" si="1665"/>
        <v>79805</v>
      </c>
      <c r="T751" s="535">
        <f t="shared" si="1665"/>
        <v>68012.149999999994</v>
      </c>
      <c r="U751" s="535">
        <f t="shared" si="1665"/>
        <v>68010.709999999992</v>
      </c>
      <c r="V751" s="564">
        <f t="shared" si="1648"/>
        <v>85.221113965290385</v>
      </c>
      <c r="W751" s="601"/>
      <c r="X751" s="601"/>
      <c r="Y751" s="601"/>
      <c r="Z751" s="601"/>
      <c r="AA751" s="601"/>
      <c r="AB751" s="601"/>
      <c r="AC751" s="601"/>
    </row>
    <row r="752" spans="1:29" x14ac:dyDescent="0.25">
      <c r="A752" s="623"/>
      <c r="B752" s="505" t="s">
        <v>32</v>
      </c>
      <c r="C752" s="528">
        <f t="shared" si="1649"/>
        <v>314810</v>
      </c>
      <c r="D752" s="528">
        <f t="shared" si="1660"/>
        <v>308877.63</v>
      </c>
      <c r="E752" s="528">
        <f t="shared" si="1661"/>
        <v>261671.36</v>
      </c>
      <c r="F752" s="564">
        <f t="shared" si="1652"/>
        <v>83.120409135669121</v>
      </c>
      <c r="G752" s="551">
        <f t="shared" ref="G752:U752" si="1666">G472+G474+G476+G478+G479+G481+G483+G485+G487+G489+G720+G722+G724+G726+G728+G730</f>
        <v>47510</v>
      </c>
      <c r="H752" s="551">
        <f t="shared" si="1666"/>
        <v>53237.63</v>
      </c>
      <c r="I752" s="551">
        <f t="shared" si="1666"/>
        <v>11026.869999999999</v>
      </c>
      <c r="J752" s="551">
        <f t="shared" si="1666"/>
        <v>83700</v>
      </c>
      <c r="K752" s="551">
        <f t="shared" si="1666"/>
        <v>83700</v>
      </c>
      <c r="L752" s="551">
        <f t="shared" si="1666"/>
        <v>80164.42</v>
      </c>
      <c r="M752" s="551">
        <f t="shared" si="1666"/>
        <v>82300</v>
      </c>
      <c r="N752" s="551">
        <f t="shared" si="1666"/>
        <v>82300</v>
      </c>
      <c r="O752" s="551">
        <f t="shared" si="1666"/>
        <v>81023.210000000006</v>
      </c>
      <c r="P752" s="551">
        <f t="shared" si="1666"/>
        <v>32200</v>
      </c>
      <c r="Q752" s="551">
        <f t="shared" si="1666"/>
        <v>22400</v>
      </c>
      <c r="R752" s="551">
        <f t="shared" si="1666"/>
        <v>22222.420000000002</v>
      </c>
      <c r="S752" s="551">
        <f t="shared" si="1666"/>
        <v>69100</v>
      </c>
      <c r="T752" s="551">
        <f t="shared" si="1666"/>
        <v>67240</v>
      </c>
      <c r="U752" s="551">
        <f t="shared" si="1666"/>
        <v>67234.439999999988</v>
      </c>
      <c r="V752" s="564">
        <f t="shared" si="1648"/>
        <v>97.300202604920386</v>
      </c>
    </row>
    <row r="753" spans="1:29" x14ac:dyDescent="0.25">
      <c r="A753" s="623"/>
      <c r="B753" s="505" t="s">
        <v>33</v>
      </c>
      <c r="C753" s="528">
        <f t="shared" si="1649"/>
        <v>400485</v>
      </c>
      <c r="D753" s="528">
        <f t="shared" si="1660"/>
        <v>391926.45</v>
      </c>
      <c r="E753" s="528">
        <f t="shared" si="1661"/>
        <v>385729.92000000004</v>
      </c>
      <c r="F753" s="564">
        <f t="shared" si="1652"/>
        <v>96.315697217124253</v>
      </c>
      <c r="G753" s="551">
        <f t="shared" ref="G753:U753" si="1667">G491+G493+G495+G497+G499+G501+G503+G732</f>
        <v>27400</v>
      </c>
      <c r="H753" s="551">
        <f t="shared" si="1667"/>
        <v>7400</v>
      </c>
      <c r="I753" s="551">
        <f t="shared" si="1667"/>
        <v>6161.83</v>
      </c>
      <c r="J753" s="551">
        <f t="shared" si="1667"/>
        <v>45000</v>
      </c>
      <c r="K753" s="551">
        <f t="shared" si="1667"/>
        <v>48445</v>
      </c>
      <c r="L753" s="551">
        <f t="shared" si="1667"/>
        <v>48444.990000000005</v>
      </c>
      <c r="M753" s="551">
        <f t="shared" si="1667"/>
        <v>74371</v>
      </c>
      <c r="N753" s="551">
        <f t="shared" si="1667"/>
        <v>68371</v>
      </c>
      <c r="O753" s="551">
        <f t="shared" si="1667"/>
        <v>66155.73</v>
      </c>
      <c r="P753" s="551">
        <f t="shared" si="1667"/>
        <v>69000</v>
      </c>
      <c r="Q753" s="551">
        <f t="shared" si="1667"/>
        <v>67899.100000000006</v>
      </c>
      <c r="R753" s="551">
        <f t="shared" si="1667"/>
        <v>67404.67</v>
      </c>
      <c r="S753" s="551">
        <f t="shared" si="1667"/>
        <v>184714</v>
      </c>
      <c r="T753" s="551">
        <f t="shared" si="1667"/>
        <v>199811.35</v>
      </c>
      <c r="U753" s="551">
        <f t="shared" si="1667"/>
        <v>197562.7</v>
      </c>
      <c r="V753" s="564">
        <f t="shared" si="1648"/>
        <v>106.95599683835553</v>
      </c>
    </row>
    <row r="754" spans="1:29" x14ac:dyDescent="0.25">
      <c r="A754" s="623"/>
      <c r="B754" s="505" t="s">
        <v>34</v>
      </c>
      <c r="C754" s="528">
        <f t="shared" si="1649"/>
        <v>30000</v>
      </c>
      <c r="D754" s="528">
        <f t="shared" si="1660"/>
        <v>26142.760000000002</v>
      </c>
      <c r="E754" s="528">
        <f t="shared" si="1661"/>
        <v>25290.729999999996</v>
      </c>
      <c r="F754" s="564">
        <f t="shared" si="1652"/>
        <v>84.302433333333312</v>
      </c>
      <c r="G754" s="551">
        <f t="shared" ref="G754:U754" si="1668">G505+G507+G509</f>
        <v>5000</v>
      </c>
      <c r="H754" s="551">
        <f t="shared" si="1668"/>
        <v>4979.0600000000004</v>
      </c>
      <c r="I754" s="551">
        <f t="shared" si="1668"/>
        <v>4824.3599999999997</v>
      </c>
      <c r="J754" s="551">
        <f t="shared" si="1668"/>
        <v>15000</v>
      </c>
      <c r="K754" s="551">
        <f t="shared" si="1668"/>
        <v>11223.7</v>
      </c>
      <c r="L754" s="551">
        <f t="shared" si="1668"/>
        <v>11213.78</v>
      </c>
      <c r="M754" s="551">
        <f t="shared" si="1668"/>
        <v>0</v>
      </c>
      <c r="N754" s="551">
        <f t="shared" si="1668"/>
        <v>0</v>
      </c>
      <c r="O754" s="551">
        <f t="shared" si="1668"/>
        <v>0</v>
      </c>
      <c r="P754" s="551">
        <f t="shared" si="1668"/>
        <v>5000</v>
      </c>
      <c r="Q754" s="551">
        <f t="shared" si="1668"/>
        <v>5000</v>
      </c>
      <c r="R754" s="551">
        <f t="shared" si="1668"/>
        <v>4558.1899999999996</v>
      </c>
      <c r="S754" s="551">
        <f t="shared" si="1668"/>
        <v>5000</v>
      </c>
      <c r="T754" s="551">
        <f t="shared" si="1668"/>
        <v>4940</v>
      </c>
      <c r="U754" s="551">
        <f t="shared" si="1668"/>
        <v>4694.3999999999996</v>
      </c>
      <c r="V754" s="564">
        <f t="shared" si="1648"/>
        <v>93.887999999999991</v>
      </c>
    </row>
    <row r="755" spans="1:29" ht="25.5" customHeight="1" x14ac:dyDescent="0.25">
      <c r="A755" s="616"/>
      <c r="B755" s="505" t="s">
        <v>729</v>
      </c>
      <c r="C755" s="528">
        <f t="shared" si="1649"/>
        <v>818800</v>
      </c>
      <c r="D755" s="528">
        <f t="shared" si="1650"/>
        <v>1213896.29</v>
      </c>
      <c r="E755" s="528">
        <f t="shared" si="1651"/>
        <v>1196771.83</v>
      </c>
      <c r="F755" s="564">
        <f t="shared" si="1652"/>
        <v>146.16167928676111</v>
      </c>
      <c r="G755" s="535">
        <f t="shared" ref="G755:U755" si="1669">G736</f>
        <v>195100</v>
      </c>
      <c r="H755" s="535">
        <f t="shared" si="1669"/>
        <v>314655</v>
      </c>
      <c r="I755" s="535">
        <f t="shared" si="1669"/>
        <v>314179.33999999997</v>
      </c>
      <c r="J755" s="535">
        <f t="shared" si="1669"/>
        <v>196300</v>
      </c>
      <c r="K755" s="535">
        <f t="shared" si="1669"/>
        <v>214919.12</v>
      </c>
      <c r="L755" s="535">
        <f t="shared" si="1669"/>
        <v>190272.32</v>
      </c>
      <c r="M755" s="535">
        <f t="shared" si="1669"/>
        <v>151900</v>
      </c>
      <c r="N755" s="535">
        <f t="shared" si="1669"/>
        <v>249024.54</v>
      </c>
      <c r="O755" s="535">
        <f t="shared" si="1669"/>
        <v>252689.54</v>
      </c>
      <c r="P755" s="535">
        <f t="shared" si="1669"/>
        <v>135800</v>
      </c>
      <c r="Q755" s="535">
        <f t="shared" si="1669"/>
        <v>222881.02999999997</v>
      </c>
      <c r="R755" s="535">
        <f t="shared" si="1669"/>
        <v>226122.02999999997</v>
      </c>
      <c r="S755" s="535">
        <f t="shared" si="1669"/>
        <v>139700</v>
      </c>
      <c r="T755" s="535">
        <f t="shared" si="1669"/>
        <v>212416.6</v>
      </c>
      <c r="U755" s="535">
        <f t="shared" si="1669"/>
        <v>213508.6</v>
      </c>
      <c r="V755" s="564">
        <f t="shared" si="1648"/>
        <v>152.8336435218325</v>
      </c>
    </row>
    <row r="756" spans="1:29" x14ac:dyDescent="0.25">
      <c r="A756" s="623"/>
      <c r="B756" s="505" t="s">
        <v>48</v>
      </c>
      <c r="C756" s="528">
        <f t="shared" si="1649"/>
        <v>67500</v>
      </c>
      <c r="D756" s="528">
        <f t="shared" si="1650"/>
        <v>67500</v>
      </c>
      <c r="E756" s="528">
        <f t="shared" si="1651"/>
        <v>50375.54</v>
      </c>
      <c r="F756" s="564">
        <f t="shared" si="1652"/>
        <v>74.630429629629631</v>
      </c>
      <c r="G756" s="535">
        <f t="shared" ref="G756:U756" si="1670">G591+G596+G601+G606+G608+G613+G615+G617+G619+G624</f>
        <v>8000</v>
      </c>
      <c r="H756" s="535">
        <f t="shared" si="1670"/>
        <v>8000</v>
      </c>
      <c r="I756" s="535">
        <f t="shared" si="1670"/>
        <v>7524.34</v>
      </c>
      <c r="J756" s="535">
        <f t="shared" si="1670"/>
        <v>30900</v>
      </c>
      <c r="K756" s="535">
        <f t="shared" si="1670"/>
        <v>30900</v>
      </c>
      <c r="L756" s="535">
        <f t="shared" si="1670"/>
        <v>6253.2000000000007</v>
      </c>
      <c r="M756" s="535">
        <f t="shared" si="1670"/>
        <v>8400</v>
      </c>
      <c r="N756" s="535">
        <f t="shared" si="1670"/>
        <v>8400</v>
      </c>
      <c r="O756" s="535">
        <f t="shared" si="1670"/>
        <v>12065</v>
      </c>
      <c r="P756" s="535">
        <f t="shared" si="1670"/>
        <v>9700</v>
      </c>
      <c r="Q756" s="535">
        <f t="shared" si="1670"/>
        <v>9700</v>
      </c>
      <c r="R756" s="535">
        <f t="shared" si="1670"/>
        <v>12941</v>
      </c>
      <c r="S756" s="535">
        <f t="shared" si="1670"/>
        <v>10500</v>
      </c>
      <c r="T756" s="535">
        <f t="shared" si="1670"/>
        <v>10500</v>
      </c>
      <c r="U756" s="535">
        <f t="shared" si="1670"/>
        <v>11592</v>
      </c>
      <c r="V756" s="564">
        <f t="shared" si="1648"/>
        <v>110.4</v>
      </c>
    </row>
    <row r="757" spans="1:29" x14ac:dyDescent="0.25">
      <c r="A757" s="623"/>
      <c r="B757" s="505" t="s">
        <v>232</v>
      </c>
      <c r="C757" s="528">
        <f t="shared" si="1649"/>
        <v>4500</v>
      </c>
      <c r="D757" s="528">
        <f t="shared" si="1650"/>
        <v>7179.43</v>
      </c>
      <c r="E757" s="528">
        <f t="shared" si="1651"/>
        <v>7179.43</v>
      </c>
      <c r="F757" s="564">
        <f t="shared" si="1652"/>
        <v>159.54288888888891</v>
      </c>
      <c r="G757" s="535">
        <f t="shared" ref="G757:V757" si="1671">G631+G633+G635+G642+G645</f>
        <v>900</v>
      </c>
      <c r="H757" s="535">
        <f t="shared" si="1671"/>
        <v>1800</v>
      </c>
      <c r="I757" s="535">
        <f t="shared" si="1671"/>
        <v>1800</v>
      </c>
      <c r="J757" s="535">
        <f t="shared" si="1671"/>
        <v>900</v>
      </c>
      <c r="K757" s="535">
        <f t="shared" si="1671"/>
        <v>900</v>
      </c>
      <c r="L757" s="535">
        <f t="shared" si="1671"/>
        <v>900</v>
      </c>
      <c r="M757" s="535">
        <f t="shared" si="1671"/>
        <v>900</v>
      </c>
      <c r="N757" s="535">
        <f t="shared" si="1671"/>
        <v>1644.3</v>
      </c>
      <c r="O757" s="535">
        <f t="shared" si="1671"/>
        <v>1644.3</v>
      </c>
      <c r="P757" s="535">
        <f t="shared" si="1671"/>
        <v>900</v>
      </c>
      <c r="Q757" s="535">
        <f t="shared" si="1671"/>
        <v>2835.13</v>
      </c>
      <c r="R757" s="535">
        <f t="shared" si="1671"/>
        <v>2835.13</v>
      </c>
      <c r="S757" s="535">
        <f t="shared" si="1671"/>
        <v>900</v>
      </c>
      <c r="T757" s="535">
        <f t="shared" si="1671"/>
        <v>0</v>
      </c>
      <c r="U757" s="535">
        <f t="shared" si="1671"/>
        <v>0</v>
      </c>
      <c r="V757" s="535">
        <f t="shared" si="1671"/>
        <v>0</v>
      </c>
    </row>
    <row r="758" spans="1:29" ht="34.5" customHeight="1" x14ac:dyDescent="0.25">
      <c r="A758" s="623"/>
      <c r="B758" s="505" t="s">
        <v>149</v>
      </c>
      <c r="C758" s="528">
        <f t="shared" si="1649"/>
        <v>566500</v>
      </c>
      <c r="D758" s="528">
        <f t="shared" si="1650"/>
        <v>734647.47</v>
      </c>
      <c r="E758" s="528">
        <f t="shared" si="1651"/>
        <v>734647.47</v>
      </c>
      <c r="F758" s="564">
        <f t="shared" si="1652"/>
        <v>129.68181288614298</v>
      </c>
      <c r="G758" s="535">
        <f t="shared" ref="G758:U758" si="1672">G516+G522+G528+G534+G539+G558+G571+G580+G588</f>
        <v>143200</v>
      </c>
      <c r="H758" s="535">
        <f t="shared" si="1672"/>
        <v>175070</v>
      </c>
      <c r="I758" s="535">
        <f t="shared" si="1672"/>
        <v>175070</v>
      </c>
      <c r="J758" s="535">
        <f t="shared" si="1672"/>
        <v>120900</v>
      </c>
      <c r="K758" s="535">
        <f t="shared" si="1672"/>
        <v>124056.25</v>
      </c>
      <c r="L758" s="535">
        <f t="shared" si="1672"/>
        <v>124056.25</v>
      </c>
      <c r="M758" s="535">
        <f t="shared" si="1672"/>
        <v>98100</v>
      </c>
      <c r="N758" s="535">
        <f t="shared" si="1672"/>
        <v>140102.72</v>
      </c>
      <c r="O758" s="535">
        <f t="shared" si="1672"/>
        <v>140102.72</v>
      </c>
      <c r="P758" s="535">
        <f t="shared" si="1672"/>
        <v>100900</v>
      </c>
      <c r="Q758" s="535">
        <f t="shared" si="1672"/>
        <v>151620</v>
      </c>
      <c r="R758" s="535">
        <f t="shared" si="1672"/>
        <v>151620</v>
      </c>
      <c r="S758" s="535">
        <f t="shared" si="1672"/>
        <v>103400</v>
      </c>
      <c r="T758" s="535">
        <f t="shared" si="1672"/>
        <v>143798.5</v>
      </c>
      <c r="U758" s="535">
        <f t="shared" si="1672"/>
        <v>143798.5</v>
      </c>
      <c r="V758" s="564">
        <f t="shared" ref="V758:V760" si="1673">U758/S758*100</f>
        <v>139.0701160541586</v>
      </c>
    </row>
    <row r="759" spans="1:29" ht="24" customHeight="1" x14ac:dyDescent="0.25">
      <c r="A759" s="623"/>
      <c r="B759" s="505" t="s">
        <v>204</v>
      </c>
      <c r="C759" s="528">
        <f t="shared" si="1649"/>
        <v>153900</v>
      </c>
      <c r="D759" s="528">
        <f t="shared" si="1650"/>
        <v>243827.39</v>
      </c>
      <c r="E759" s="528">
        <f t="shared" si="1651"/>
        <v>243827.39</v>
      </c>
      <c r="F759" s="564">
        <f t="shared" si="1652"/>
        <v>158.43235217673814</v>
      </c>
      <c r="G759" s="535">
        <f t="shared" ref="G759:U759" si="1674">G679+G681+G683+G685+G687+G690+G693+G695+G699+G704+G714+G716+G718</f>
        <v>38500</v>
      </c>
      <c r="H759" s="535">
        <f t="shared" si="1674"/>
        <v>35200</v>
      </c>
      <c r="I759" s="535">
        <f t="shared" si="1674"/>
        <v>35200</v>
      </c>
      <c r="J759" s="535">
        <f t="shared" si="1674"/>
        <v>38400</v>
      </c>
      <c r="K759" s="535">
        <f t="shared" si="1674"/>
        <v>52362.869999999995</v>
      </c>
      <c r="L759" s="535">
        <f t="shared" si="1674"/>
        <v>52362.869999999995</v>
      </c>
      <c r="M759" s="535">
        <f t="shared" si="1674"/>
        <v>39900</v>
      </c>
      <c r="N759" s="535">
        <f t="shared" si="1674"/>
        <v>51520.520000000004</v>
      </c>
      <c r="O759" s="535">
        <f t="shared" si="1674"/>
        <v>51520.520000000004</v>
      </c>
      <c r="P759" s="535">
        <f t="shared" si="1674"/>
        <v>18200</v>
      </c>
      <c r="Q759" s="535">
        <f t="shared" si="1674"/>
        <v>52625.9</v>
      </c>
      <c r="R759" s="535">
        <f t="shared" si="1674"/>
        <v>52625.9</v>
      </c>
      <c r="S759" s="535">
        <f t="shared" si="1674"/>
        <v>18900</v>
      </c>
      <c r="T759" s="535">
        <f t="shared" si="1674"/>
        <v>52118.1</v>
      </c>
      <c r="U759" s="535">
        <f t="shared" si="1674"/>
        <v>52118.1</v>
      </c>
      <c r="V759" s="564">
        <f t="shared" si="1673"/>
        <v>275.75714285714287</v>
      </c>
    </row>
    <row r="760" spans="1:29" ht="21" customHeight="1" x14ac:dyDescent="0.25">
      <c r="A760" s="623"/>
      <c r="B760" s="505" t="s">
        <v>197</v>
      </c>
      <c r="C760" s="528">
        <f t="shared" si="1649"/>
        <v>26400</v>
      </c>
      <c r="D760" s="528">
        <f t="shared" si="1650"/>
        <v>160742</v>
      </c>
      <c r="E760" s="528">
        <f t="shared" si="1651"/>
        <v>160742</v>
      </c>
      <c r="F760" s="564">
        <f t="shared" si="1652"/>
        <v>608.87121212121212</v>
      </c>
      <c r="G760" s="535">
        <f t="shared" ref="G760:U760" si="1675">G663+G665+G667+G669+G671+G673+G675+G677</f>
        <v>4500</v>
      </c>
      <c r="H760" s="535">
        <f t="shared" si="1675"/>
        <v>94585</v>
      </c>
      <c r="I760" s="535">
        <f t="shared" si="1675"/>
        <v>94585</v>
      </c>
      <c r="J760" s="535">
        <f t="shared" si="1675"/>
        <v>5200</v>
      </c>
      <c r="K760" s="535">
        <f t="shared" si="1675"/>
        <v>6700</v>
      </c>
      <c r="L760" s="535">
        <f t="shared" si="1675"/>
        <v>6700</v>
      </c>
      <c r="M760" s="535">
        <f t="shared" si="1675"/>
        <v>4600</v>
      </c>
      <c r="N760" s="535">
        <f t="shared" si="1675"/>
        <v>47357</v>
      </c>
      <c r="O760" s="535">
        <f t="shared" si="1675"/>
        <v>47357</v>
      </c>
      <c r="P760" s="535">
        <f t="shared" si="1675"/>
        <v>6100</v>
      </c>
      <c r="Q760" s="535">
        <f t="shared" si="1675"/>
        <v>6100</v>
      </c>
      <c r="R760" s="535">
        <f t="shared" si="1675"/>
        <v>6100</v>
      </c>
      <c r="S760" s="535">
        <f t="shared" si="1675"/>
        <v>6000</v>
      </c>
      <c r="T760" s="535">
        <f t="shared" si="1675"/>
        <v>6000</v>
      </c>
      <c r="U760" s="535">
        <f t="shared" si="1675"/>
        <v>6000</v>
      </c>
      <c r="V760" s="564">
        <f t="shared" si="1673"/>
        <v>100</v>
      </c>
    </row>
    <row r="761" spans="1:29" ht="30" x14ac:dyDescent="0.25">
      <c r="A761" s="616"/>
      <c r="B761" s="505" t="s">
        <v>730</v>
      </c>
      <c r="C761" s="528">
        <f t="shared" si="1649"/>
        <v>77000</v>
      </c>
      <c r="D761" s="528">
        <f t="shared" si="1650"/>
        <v>147795.25</v>
      </c>
      <c r="E761" s="528">
        <f t="shared" si="1651"/>
        <v>1266213.95</v>
      </c>
      <c r="F761" s="564">
        <f t="shared" si="1652"/>
        <v>1644.4337012987014</v>
      </c>
      <c r="G761" s="535">
        <f t="shared" ref="G761:V761" si="1676">G513</f>
        <v>57000</v>
      </c>
      <c r="H761" s="535">
        <f t="shared" si="1676"/>
        <v>127795.25</v>
      </c>
      <c r="I761" s="535">
        <f t="shared" si="1676"/>
        <v>1212530.25</v>
      </c>
      <c r="J761" s="535">
        <f t="shared" si="1676"/>
        <v>20000</v>
      </c>
      <c r="K761" s="535">
        <f t="shared" si="1676"/>
        <v>20000</v>
      </c>
      <c r="L761" s="535">
        <f t="shared" si="1676"/>
        <v>53683.7</v>
      </c>
      <c r="M761" s="535">
        <f t="shared" si="1676"/>
        <v>0</v>
      </c>
      <c r="N761" s="535">
        <f t="shared" si="1676"/>
        <v>0</v>
      </c>
      <c r="O761" s="535">
        <f t="shared" si="1676"/>
        <v>0</v>
      </c>
      <c r="P761" s="535">
        <f t="shared" si="1676"/>
        <v>0</v>
      </c>
      <c r="Q761" s="535">
        <f t="shared" si="1676"/>
        <v>0</v>
      </c>
      <c r="R761" s="535">
        <f t="shared" si="1676"/>
        <v>0</v>
      </c>
      <c r="S761" s="535">
        <f t="shared" si="1676"/>
        <v>0</v>
      </c>
      <c r="T761" s="535">
        <f t="shared" si="1676"/>
        <v>0</v>
      </c>
      <c r="U761" s="535">
        <f t="shared" si="1676"/>
        <v>0</v>
      </c>
      <c r="V761" s="564">
        <f t="shared" si="1676"/>
        <v>0</v>
      </c>
    </row>
    <row r="762" spans="1:29" x14ac:dyDescent="0.25">
      <c r="A762" s="623"/>
      <c r="B762" s="505" t="s">
        <v>186</v>
      </c>
      <c r="C762" s="528">
        <f t="shared" si="1649"/>
        <v>62000</v>
      </c>
      <c r="D762" s="528">
        <f t="shared" si="1650"/>
        <v>62000</v>
      </c>
      <c r="E762" s="528">
        <f t="shared" si="1651"/>
        <v>1180418.7</v>
      </c>
      <c r="F762" s="564">
        <f t="shared" si="1652"/>
        <v>1903.901129032258</v>
      </c>
      <c r="G762" s="535">
        <f t="shared" ref="G762:V762" si="1677">G390+G398</f>
        <v>42000</v>
      </c>
      <c r="H762" s="535">
        <f t="shared" si="1677"/>
        <v>42000</v>
      </c>
      <c r="I762" s="535">
        <f t="shared" si="1677"/>
        <v>1126735</v>
      </c>
      <c r="J762" s="535">
        <f t="shared" si="1677"/>
        <v>20000</v>
      </c>
      <c r="K762" s="535">
        <f t="shared" si="1677"/>
        <v>20000</v>
      </c>
      <c r="L762" s="535">
        <f t="shared" si="1677"/>
        <v>53683.7</v>
      </c>
      <c r="M762" s="535">
        <f t="shared" si="1677"/>
        <v>0</v>
      </c>
      <c r="N762" s="535">
        <f t="shared" si="1677"/>
        <v>0</v>
      </c>
      <c r="O762" s="535">
        <f t="shared" si="1677"/>
        <v>0</v>
      </c>
      <c r="P762" s="535">
        <f t="shared" si="1677"/>
        <v>0</v>
      </c>
      <c r="Q762" s="535">
        <f t="shared" si="1677"/>
        <v>0</v>
      </c>
      <c r="R762" s="535">
        <f t="shared" si="1677"/>
        <v>0</v>
      </c>
      <c r="S762" s="535">
        <f t="shared" si="1677"/>
        <v>0</v>
      </c>
      <c r="T762" s="535">
        <f t="shared" si="1677"/>
        <v>0</v>
      </c>
      <c r="U762" s="535">
        <f t="shared" si="1677"/>
        <v>0</v>
      </c>
      <c r="V762" s="535">
        <f t="shared" si="1677"/>
        <v>0</v>
      </c>
    </row>
    <row r="763" spans="1:29" x14ac:dyDescent="0.25">
      <c r="A763" s="623"/>
      <c r="B763" s="505" t="s">
        <v>204</v>
      </c>
      <c r="C763" s="528">
        <f t="shared" si="1649"/>
        <v>15000</v>
      </c>
      <c r="D763" s="528">
        <f t="shared" si="1650"/>
        <v>85795.25</v>
      </c>
      <c r="E763" s="528">
        <f t="shared" si="1651"/>
        <v>85795.25</v>
      </c>
      <c r="F763" s="564">
        <f t="shared" si="1652"/>
        <v>571.96833333333336</v>
      </c>
      <c r="G763" s="535">
        <f t="shared" ref="G763:V763" si="1678">G466</f>
        <v>15000</v>
      </c>
      <c r="H763" s="535">
        <f t="shared" si="1678"/>
        <v>85795.25</v>
      </c>
      <c r="I763" s="535">
        <f t="shared" si="1678"/>
        <v>85795.25</v>
      </c>
      <c r="J763" s="535">
        <f t="shared" si="1678"/>
        <v>0</v>
      </c>
      <c r="K763" s="535">
        <f t="shared" si="1678"/>
        <v>0</v>
      </c>
      <c r="L763" s="535">
        <f t="shared" si="1678"/>
        <v>0</v>
      </c>
      <c r="M763" s="535">
        <f t="shared" si="1678"/>
        <v>0</v>
      </c>
      <c r="N763" s="535">
        <f t="shared" si="1678"/>
        <v>0</v>
      </c>
      <c r="O763" s="535">
        <f t="shared" si="1678"/>
        <v>0</v>
      </c>
      <c r="P763" s="535">
        <f t="shared" si="1678"/>
        <v>0</v>
      </c>
      <c r="Q763" s="535">
        <f t="shared" si="1678"/>
        <v>0</v>
      </c>
      <c r="R763" s="535">
        <f t="shared" si="1678"/>
        <v>0</v>
      </c>
      <c r="S763" s="535">
        <f t="shared" si="1678"/>
        <v>0</v>
      </c>
      <c r="T763" s="535">
        <f t="shared" si="1678"/>
        <v>0</v>
      </c>
      <c r="U763" s="535">
        <f t="shared" si="1678"/>
        <v>0</v>
      </c>
      <c r="V763" s="535">
        <f t="shared" si="1678"/>
        <v>0</v>
      </c>
    </row>
    <row r="764" spans="1:29" x14ac:dyDescent="0.25">
      <c r="A764" s="623"/>
      <c r="B764" s="434"/>
      <c r="C764" s="528"/>
      <c r="D764" s="528"/>
      <c r="E764" s="528"/>
      <c r="F764" s="564"/>
      <c r="G764" s="535"/>
      <c r="H764" s="535"/>
      <c r="I764" s="535"/>
      <c r="J764" s="535"/>
      <c r="K764" s="535"/>
      <c r="L764" s="535"/>
      <c r="M764" s="535"/>
      <c r="N764" s="535"/>
      <c r="O764" s="535"/>
      <c r="P764" s="535"/>
      <c r="Q764" s="535"/>
      <c r="R764" s="535"/>
      <c r="S764" s="535"/>
      <c r="T764" s="535"/>
      <c r="U764" s="535"/>
      <c r="V764" s="564"/>
    </row>
    <row r="765" spans="1:29" x14ac:dyDescent="0.25">
      <c r="A765" s="674" t="s">
        <v>307</v>
      </c>
      <c r="B765" s="674"/>
      <c r="C765" s="674"/>
      <c r="D765" s="674"/>
      <c r="E765" s="674"/>
      <c r="F765" s="674"/>
      <c r="G765" s="674"/>
      <c r="H765" s="674"/>
      <c r="I765" s="674"/>
      <c r="J765" s="674"/>
      <c r="K765" s="674"/>
      <c r="L765" s="674"/>
      <c r="M765" s="674"/>
      <c r="N765" s="674"/>
      <c r="O765" s="674"/>
      <c r="P765" s="674"/>
      <c r="Q765" s="674"/>
      <c r="R765" s="674"/>
      <c r="S765" s="674"/>
      <c r="T765" s="674"/>
      <c r="U765" s="674"/>
      <c r="V765" s="674"/>
    </row>
    <row r="766" spans="1:29" x14ac:dyDescent="0.25">
      <c r="A766" s="672" t="s">
        <v>74</v>
      </c>
      <c r="B766" s="672"/>
      <c r="C766" s="672"/>
      <c r="D766" s="672"/>
      <c r="E766" s="672"/>
      <c r="F766" s="672"/>
      <c r="G766" s="672"/>
      <c r="H766" s="672"/>
      <c r="I766" s="672"/>
      <c r="J766" s="672"/>
      <c r="K766" s="672"/>
      <c r="L766" s="672"/>
      <c r="M766" s="672"/>
      <c r="N766" s="672"/>
      <c r="O766" s="672"/>
      <c r="P766" s="672"/>
      <c r="Q766" s="672"/>
      <c r="R766" s="672"/>
      <c r="S766" s="672"/>
      <c r="T766" s="672"/>
      <c r="U766" s="672"/>
      <c r="V766" s="672"/>
      <c r="W766" s="504"/>
      <c r="X766" s="504"/>
      <c r="Y766" s="504"/>
      <c r="Z766" s="504"/>
      <c r="AA766" s="504"/>
      <c r="AB766" s="504"/>
      <c r="AC766" s="504"/>
    </row>
    <row r="767" spans="1:29" ht="108" customHeight="1" x14ac:dyDescent="0.25">
      <c r="A767" s="616">
        <v>225</v>
      </c>
      <c r="B767" s="434" t="s">
        <v>75</v>
      </c>
      <c r="C767" s="496">
        <f t="shared" ref="C767:E767" si="1679">C768</f>
        <v>284309</v>
      </c>
      <c r="D767" s="496">
        <f t="shared" si="1679"/>
        <v>284228.43</v>
      </c>
      <c r="E767" s="496">
        <f t="shared" si="1679"/>
        <v>284115.43</v>
      </c>
      <c r="F767" s="516">
        <f t="shared" ref="F767:F769" si="1680">E767/C767*100</f>
        <v>99.931915627011463</v>
      </c>
      <c r="G767" s="496">
        <f>G768</f>
        <v>105000</v>
      </c>
      <c r="H767" s="496">
        <f t="shared" ref="H767:U767" si="1681">H768</f>
        <v>105000</v>
      </c>
      <c r="I767" s="496">
        <f t="shared" si="1681"/>
        <v>104994</v>
      </c>
      <c r="J767" s="496">
        <f t="shared" si="1681"/>
        <v>26073</v>
      </c>
      <c r="K767" s="496">
        <f t="shared" si="1681"/>
        <v>26072</v>
      </c>
      <c r="L767" s="496">
        <f t="shared" si="1681"/>
        <v>26072</v>
      </c>
      <c r="M767" s="496">
        <f t="shared" si="1681"/>
        <v>45462</v>
      </c>
      <c r="N767" s="496">
        <f t="shared" si="1681"/>
        <v>45462</v>
      </c>
      <c r="O767" s="496">
        <f t="shared" si="1681"/>
        <v>45405</v>
      </c>
      <c r="P767" s="496">
        <f t="shared" si="1681"/>
        <v>50675</v>
      </c>
      <c r="Q767" s="496">
        <f t="shared" si="1681"/>
        <v>50675</v>
      </c>
      <c r="R767" s="496">
        <f t="shared" si="1681"/>
        <v>50625</v>
      </c>
      <c r="S767" s="496">
        <f t="shared" si="1681"/>
        <v>57099</v>
      </c>
      <c r="T767" s="496">
        <f t="shared" si="1681"/>
        <v>57019.43</v>
      </c>
      <c r="U767" s="496">
        <f t="shared" si="1681"/>
        <v>57019.43</v>
      </c>
      <c r="V767" s="516">
        <f t="shared" ref="V767:V768" si="1682">U767/S767*100</f>
        <v>99.860645545456137</v>
      </c>
      <c r="W767" s="504"/>
      <c r="X767" s="504"/>
      <c r="Y767" s="504"/>
      <c r="Z767" s="504"/>
      <c r="AA767" s="504"/>
      <c r="AB767" s="504"/>
      <c r="AC767" s="504"/>
    </row>
    <row r="768" spans="1:29" x14ac:dyDescent="0.25">
      <c r="A768" s="616"/>
      <c r="B768" s="505" t="s">
        <v>13</v>
      </c>
      <c r="C768" s="528">
        <f t="shared" ref="C768" si="1683">G768+J768+M768+P768+S768</f>
        <v>284309</v>
      </c>
      <c r="D768" s="528">
        <f t="shared" ref="D768" si="1684">H768+K768+N768+Q768+T768</f>
        <v>284228.43</v>
      </c>
      <c r="E768" s="528">
        <f t="shared" ref="E768" si="1685">I768+L768+O768+R768+U768</f>
        <v>284115.43</v>
      </c>
      <c r="F768" s="564">
        <f t="shared" si="1680"/>
        <v>99.931915627011463</v>
      </c>
      <c r="G768" s="551">
        <v>105000</v>
      </c>
      <c r="H768" s="551">
        <v>105000</v>
      </c>
      <c r="I768" s="551">
        <v>104994</v>
      </c>
      <c r="J768" s="551">
        <v>26073</v>
      </c>
      <c r="K768" s="551">
        <v>26072</v>
      </c>
      <c r="L768" s="551">
        <v>26072</v>
      </c>
      <c r="M768" s="551">
        <v>45462</v>
      </c>
      <c r="N768" s="551">
        <v>45462</v>
      </c>
      <c r="O768" s="551">
        <v>45405</v>
      </c>
      <c r="P768" s="551">
        <v>50675</v>
      </c>
      <c r="Q768" s="551">
        <v>50675</v>
      </c>
      <c r="R768" s="551">
        <v>50625</v>
      </c>
      <c r="S768" s="551">
        <v>57099</v>
      </c>
      <c r="T768" s="551">
        <v>57019.43</v>
      </c>
      <c r="U768" s="551">
        <v>57019.43</v>
      </c>
      <c r="V768" s="516">
        <f t="shared" si="1682"/>
        <v>99.860645545456137</v>
      </c>
      <c r="W768" s="504"/>
      <c r="X768" s="504"/>
      <c r="Y768" s="504"/>
      <c r="Z768" s="504"/>
      <c r="AA768" s="504"/>
      <c r="AB768" s="504"/>
      <c r="AC768" s="504"/>
    </row>
    <row r="769" spans="1:29" ht="109.5" customHeight="1" x14ac:dyDescent="0.25">
      <c r="A769" s="616">
        <v>226</v>
      </c>
      <c r="B769" s="434" t="s">
        <v>76</v>
      </c>
      <c r="C769" s="496">
        <f t="shared" ref="C769" si="1686">C770</f>
        <v>88513</v>
      </c>
      <c r="D769" s="496">
        <f t="shared" ref="D769" si="1687">D770</f>
        <v>88513</v>
      </c>
      <c r="E769" s="496">
        <f t="shared" ref="E769" si="1688">E770</f>
        <v>88345.54</v>
      </c>
      <c r="F769" s="516">
        <f t="shared" si="1680"/>
        <v>99.810807452012696</v>
      </c>
      <c r="G769" s="496">
        <f>G770</f>
        <v>23600</v>
      </c>
      <c r="H769" s="496">
        <f t="shared" ref="H769:U769" si="1689">H770</f>
        <v>23600</v>
      </c>
      <c r="I769" s="496">
        <f t="shared" si="1689"/>
        <v>23536.34</v>
      </c>
      <c r="J769" s="496">
        <f t="shared" si="1689"/>
        <v>26300</v>
      </c>
      <c r="K769" s="496">
        <f t="shared" si="1689"/>
        <v>26300</v>
      </c>
      <c r="L769" s="496">
        <f t="shared" si="1689"/>
        <v>26259</v>
      </c>
      <c r="M769" s="496">
        <f t="shared" si="1689"/>
        <v>15013</v>
      </c>
      <c r="N769" s="496">
        <f t="shared" si="1689"/>
        <v>15013</v>
      </c>
      <c r="O769" s="496">
        <f t="shared" si="1689"/>
        <v>15010.2</v>
      </c>
      <c r="P769" s="496">
        <f t="shared" si="1689"/>
        <v>11800</v>
      </c>
      <c r="Q769" s="496">
        <f t="shared" si="1689"/>
        <v>11800</v>
      </c>
      <c r="R769" s="496">
        <f t="shared" si="1689"/>
        <v>11740</v>
      </c>
      <c r="S769" s="496">
        <f t="shared" si="1689"/>
        <v>11800</v>
      </c>
      <c r="T769" s="496">
        <f t="shared" si="1689"/>
        <v>11800</v>
      </c>
      <c r="U769" s="496">
        <f t="shared" si="1689"/>
        <v>11800</v>
      </c>
      <c r="V769" s="605">
        <f t="shared" ref="V769:V770" si="1690">U769/S769*100</f>
        <v>100</v>
      </c>
      <c r="W769" s="504"/>
      <c r="X769" s="504"/>
      <c r="Y769" s="504"/>
      <c r="Z769" s="504"/>
      <c r="AA769" s="504"/>
      <c r="AB769" s="504"/>
      <c r="AC769" s="504"/>
    </row>
    <row r="770" spans="1:29" x14ac:dyDescent="0.25">
      <c r="A770" s="616"/>
      <c r="B770" s="505" t="s">
        <v>13</v>
      </c>
      <c r="C770" s="528">
        <f t="shared" ref="C770" si="1691">G770+J770+M770+P770+S770</f>
        <v>88513</v>
      </c>
      <c r="D770" s="528">
        <f t="shared" ref="D770" si="1692">H770+K770+N770+Q770+T770</f>
        <v>88513</v>
      </c>
      <c r="E770" s="528">
        <f t="shared" ref="E770" si="1693">I770+L770+O770+R770+U770</f>
        <v>88345.54</v>
      </c>
      <c r="F770" s="564">
        <f t="shared" ref="F770" si="1694">E770/C770*100</f>
        <v>99.810807452012696</v>
      </c>
      <c r="G770" s="551">
        <v>23600</v>
      </c>
      <c r="H770" s="551">
        <v>23600</v>
      </c>
      <c r="I770" s="551">
        <v>23536.34</v>
      </c>
      <c r="J770" s="551">
        <v>26300</v>
      </c>
      <c r="K770" s="551">
        <v>26300</v>
      </c>
      <c r="L770" s="551">
        <v>26259</v>
      </c>
      <c r="M770" s="551">
        <v>15013</v>
      </c>
      <c r="N770" s="551">
        <v>15013</v>
      </c>
      <c r="O770" s="551">
        <v>15010.2</v>
      </c>
      <c r="P770" s="551">
        <v>11800</v>
      </c>
      <c r="Q770" s="551">
        <v>11800</v>
      </c>
      <c r="R770" s="551">
        <v>11740</v>
      </c>
      <c r="S770" s="551">
        <v>11800</v>
      </c>
      <c r="T770" s="551">
        <v>11800</v>
      </c>
      <c r="U770" s="551">
        <v>11800</v>
      </c>
      <c r="V770" s="605">
        <f t="shared" si="1690"/>
        <v>100</v>
      </c>
      <c r="W770" s="504"/>
      <c r="X770" s="504"/>
      <c r="Y770" s="504"/>
      <c r="Z770" s="504"/>
      <c r="AA770" s="504"/>
      <c r="AB770" s="504"/>
      <c r="AC770" s="504"/>
    </row>
    <row r="771" spans="1:29" ht="60" x14ac:dyDescent="0.25">
      <c r="A771" s="616">
        <v>227</v>
      </c>
      <c r="B771" s="434" t="s">
        <v>554</v>
      </c>
      <c r="C771" s="496">
        <f t="shared" ref="C771" si="1695">C772</f>
        <v>409644</v>
      </c>
      <c r="D771" s="496">
        <f t="shared" ref="D771" si="1696">D772</f>
        <v>409550.89</v>
      </c>
      <c r="E771" s="496">
        <f t="shared" ref="E771" si="1697">E772</f>
        <v>406011.05</v>
      </c>
      <c r="F771" s="516">
        <f t="shared" ref="F771:F772" si="1698">E771/C771*100</f>
        <v>99.113144584077887</v>
      </c>
      <c r="G771" s="496">
        <f>G772</f>
        <v>0</v>
      </c>
      <c r="H771" s="496">
        <f t="shared" ref="H771:U771" si="1699">H772</f>
        <v>0</v>
      </c>
      <c r="I771" s="496">
        <f t="shared" si="1699"/>
        <v>0</v>
      </c>
      <c r="J771" s="496">
        <f t="shared" si="1699"/>
        <v>135898</v>
      </c>
      <c r="K771" s="496">
        <f t="shared" si="1699"/>
        <v>135899</v>
      </c>
      <c r="L771" s="496">
        <f t="shared" si="1699"/>
        <v>132994.35999999999</v>
      </c>
      <c r="M771" s="496">
        <f t="shared" si="1699"/>
        <v>0</v>
      </c>
      <c r="N771" s="496">
        <f t="shared" si="1699"/>
        <v>0</v>
      </c>
      <c r="O771" s="496">
        <f t="shared" si="1699"/>
        <v>0</v>
      </c>
      <c r="P771" s="496">
        <f t="shared" si="1699"/>
        <v>119458</v>
      </c>
      <c r="Q771" s="496">
        <f t="shared" si="1699"/>
        <v>119458</v>
      </c>
      <c r="R771" s="496">
        <f t="shared" si="1699"/>
        <v>119082.81</v>
      </c>
      <c r="S771" s="496">
        <f t="shared" si="1699"/>
        <v>154288</v>
      </c>
      <c r="T771" s="496">
        <f t="shared" si="1699"/>
        <v>154193.89000000001</v>
      </c>
      <c r="U771" s="496">
        <f t="shared" si="1699"/>
        <v>153933.88</v>
      </c>
      <c r="V771" s="516">
        <f t="shared" ref="V771:V772" si="1700">U771/S771*100</f>
        <v>99.770481178056627</v>
      </c>
      <c r="W771" s="504"/>
      <c r="X771" s="504"/>
      <c r="Y771" s="504"/>
      <c r="Z771" s="504"/>
      <c r="AA771" s="504"/>
      <c r="AB771" s="504"/>
      <c r="AC771" s="504"/>
    </row>
    <row r="772" spans="1:29" x14ac:dyDescent="0.25">
      <c r="A772" s="616"/>
      <c r="B772" s="505" t="s">
        <v>13</v>
      </c>
      <c r="C772" s="528">
        <f t="shared" ref="C772" si="1701">G772+J772+M772+P772+S772</f>
        <v>409644</v>
      </c>
      <c r="D772" s="528">
        <f t="shared" ref="D772" si="1702">H772+K772+N772+Q772+T772</f>
        <v>409550.89</v>
      </c>
      <c r="E772" s="528">
        <f t="shared" ref="E772" si="1703">I772+L772+O772+R772+U772</f>
        <v>406011.05</v>
      </c>
      <c r="F772" s="564">
        <f t="shared" si="1698"/>
        <v>99.113144584077887</v>
      </c>
      <c r="G772" s="551">
        <v>0</v>
      </c>
      <c r="H772" s="551">
        <v>0</v>
      </c>
      <c r="I772" s="551">
        <v>0</v>
      </c>
      <c r="J772" s="551">
        <v>135898</v>
      </c>
      <c r="K772" s="551">
        <v>135899</v>
      </c>
      <c r="L772" s="551">
        <v>132994.35999999999</v>
      </c>
      <c r="M772" s="551">
        <v>0</v>
      </c>
      <c r="N772" s="551">
        <v>0</v>
      </c>
      <c r="O772" s="551">
        <v>0</v>
      </c>
      <c r="P772" s="551">
        <v>119458</v>
      </c>
      <c r="Q772" s="551">
        <v>119458</v>
      </c>
      <c r="R772" s="551">
        <v>119082.81</v>
      </c>
      <c r="S772" s="551">
        <v>154288</v>
      </c>
      <c r="T772" s="551">
        <v>154193.89000000001</v>
      </c>
      <c r="U772" s="551">
        <v>153933.88</v>
      </c>
      <c r="V772" s="605">
        <f t="shared" si="1700"/>
        <v>99.770481178056627</v>
      </c>
      <c r="W772" s="504"/>
      <c r="X772" s="504"/>
      <c r="Y772" s="504"/>
      <c r="Z772" s="504"/>
      <c r="AA772" s="504"/>
      <c r="AB772" s="504"/>
      <c r="AC772" s="504"/>
    </row>
    <row r="773" spans="1:29" ht="152.25" customHeight="1" x14ac:dyDescent="0.25">
      <c r="A773" s="616">
        <v>228</v>
      </c>
      <c r="B773" s="434" t="s">
        <v>77</v>
      </c>
      <c r="C773" s="496">
        <f t="shared" ref="C773" si="1704">C774</f>
        <v>57600</v>
      </c>
      <c r="D773" s="496">
        <f t="shared" ref="D773" si="1705">D774</f>
        <v>57600</v>
      </c>
      <c r="E773" s="496">
        <f t="shared" ref="E773" si="1706">E774</f>
        <v>57553.3</v>
      </c>
      <c r="F773" s="516">
        <f t="shared" ref="F773:F775" si="1707">E773/C773*100</f>
        <v>99.918923611111126</v>
      </c>
      <c r="G773" s="496">
        <f>G774</f>
        <v>19300</v>
      </c>
      <c r="H773" s="496">
        <f t="shared" ref="H773:U773" si="1708">H774</f>
        <v>19300</v>
      </c>
      <c r="I773" s="496">
        <f t="shared" si="1708"/>
        <v>19260</v>
      </c>
      <c r="J773" s="496">
        <f t="shared" si="1708"/>
        <v>21300</v>
      </c>
      <c r="K773" s="496">
        <f t="shared" si="1708"/>
        <v>21300</v>
      </c>
      <c r="L773" s="496">
        <f t="shared" si="1708"/>
        <v>21294</v>
      </c>
      <c r="M773" s="496">
        <f t="shared" si="1708"/>
        <v>8000</v>
      </c>
      <c r="N773" s="496">
        <f t="shared" si="1708"/>
        <v>8000</v>
      </c>
      <c r="O773" s="496">
        <f t="shared" si="1708"/>
        <v>7999.3</v>
      </c>
      <c r="P773" s="496">
        <f t="shared" si="1708"/>
        <v>6000</v>
      </c>
      <c r="Q773" s="496">
        <f t="shared" si="1708"/>
        <v>6000</v>
      </c>
      <c r="R773" s="496">
        <f t="shared" si="1708"/>
        <v>6000</v>
      </c>
      <c r="S773" s="496">
        <f t="shared" si="1708"/>
        <v>3000</v>
      </c>
      <c r="T773" s="496">
        <f t="shared" si="1708"/>
        <v>3000</v>
      </c>
      <c r="U773" s="496">
        <f t="shared" si="1708"/>
        <v>3000</v>
      </c>
      <c r="V773" s="516">
        <f t="shared" ref="V773:V780" si="1709">U773/S773*100</f>
        <v>100</v>
      </c>
      <c r="W773" s="504"/>
      <c r="X773" s="504"/>
      <c r="Y773" s="504"/>
      <c r="Z773" s="504"/>
      <c r="AA773" s="504"/>
      <c r="AB773" s="504"/>
      <c r="AC773" s="504"/>
    </row>
    <row r="774" spans="1:29" x14ac:dyDescent="0.25">
      <c r="A774" s="616"/>
      <c r="B774" s="505" t="s">
        <v>13</v>
      </c>
      <c r="C774" s="528">
        <f t="shared" ref="C774" si="1710">G774+J774+M774+P774+S774</f>
        <v>57600</v>
      </c>
      <c r="D774" s="528">
        <f t="shared" ref="D774" si="1711">H774+K774+N774+Q774+T774</f>
        <v>57600</v>
      </c>
      <c r="E774" s="528">
        <f t="shared" ref="E774" si="1712">I774+L774+O774+R774+U774</f>
        <v>57553.3</v>
      </c>
      <c r="F774" s="564">
        <f t="shared" si="1707"/>
        <v>99.918923611111126</v>
      </c>
      <c r="G774" s="551">
        <v>19300</v>
      </c>
      <c r="H774" s="551">
        <v>19300</v>
      </c>
      <c r="I774" s="551">
        <v>19260</v>
      </c>
      <c r="J774" s="551">
        <v>21300</v>
      </c>
      <c r="K774" s="551">
        <v>21300</v>
      </c>
      <c r="L774" s="551">
        <v>21294</v>
      </c>
      <c r="M774" s="551">
        <v>8000</v>
      </c>
      <c r="N774" s="551">
        <v>8000</v>
      </c>
      <c r="O774" s="551">
        <v>7999.3</v>
      </c>
      <c r="P774" s="551">
        <v>6000</v>
      </c>
      <c r="Q774" s="551">
        <v>6000</v>
      </c>
      <c r="R774" s="551">
        <v>6000</v>
      </c>
      <c r="S774" s="551">
        <v>3000</v>
      </c>
      <c r="T774" s="551">
        <v>3000</v>
      </c>
      <c r="U774" s="551">
        <v>3000</v>
      </c>
      <c r="V774" s="564">
        <f t="shared" si="1709"/>
        <v>100</v>
      </c>
      <c r="W774" s="504"/>
      <c r="X774" s="504"/>
      <c r="Y774" s="504"/>
      <c r="Z774" s="504"/>
      <c r="AA774" s="504"/>
      <c r="AB774" s="504"/>
      <c r="AC774" s="504"/>
    </row>
    <row r="775" spans="1:29" ht="163.5" customHeight="1" x14ac:dyDescent="0.25">
      <c r="A775" s="616">
        <v>229</v>
      </c>
      <c r="B775" s="434" t="s">
        <v>78</v>
      </c>
      <c r="C775" s="496">
        <f t="shared" ref="C775:E775" si="1713">C776+C777</f>
        <v>38830</v>
      </c>
      <c r="D775" s="496">
        <f t="shared" si="1713"/>
        <v>38830</v>
      </c>
      <c r="E775" s="496">
        <f t="shared" si="1713"/>
        <v>38830</v>
      </c>
      <c r="F775" s="516">
        <f t="shared" si="1707"/>
        <v>100</v>
      </c>
      <c r="G775" s="496">
        <f>G776+G777</f>
        <v>7200</v>
      </c>
      <c r="H775" s="496">
        <f>H776+H777</f>
        <v>7200</v>
      </c>
      <c r="I775" s="496">
        <f t="shared" ref="I775:U775" si="1714">I776+I777</f>
        <v>7200</v>
      </c>
      <c r="J775" s="496">
        <f t="shared" si="1714"/>
        <v>7500</v>
      </c>
      <c r="K775" s="496">
        <f t="shared" si="1714"/>
        <v>7500</v>
      </c>
      <c r="L775" s="496">
        <f t="shared" si="1714"/>
        <v>7500</v>
      </c>
      <c r="M775" s="496">
        <f t="shared" si="1714"/>
        <v>7030</v>
      </c>
      <c r="N775" s="496">
        <f t="shared" si="1714"/>
        <v>7030</v>
      </c>
      <c r="O775" s="496">
        <f t="shared" si="1714"/>
        <v>7030</v>
      </c>
      <c r="P775" s="496">
        <f t="shared" si="1714"/>
        <v>8400</v>
      </c>
      <c r="Q775" s="496">
        <f t="shared" si="1714"/>
        <v>8400</v>
      </c>
      <c r="R775" s="496">
        <f t="shared" si="1714"/>
        <v>8400</v>
      </c>
      <c r="S775" s="496">
        <f t="shared" si="1714"/>
        <v>8700</v>
      </c>
      <c r="T775" s="496">
        <f t="shared" si="1714"/>
        <v>8700</v>
      </c>
      <c r="U775" s="496">
        <f t="shared" si="1714"/>
        <v>8700</v>
      </c>
      <c r="V775" s="516">
        <f t="shared" si="1709"/>
        <v>100</v>
      </c>
      <c r="W775" s="504"/>
      <c r="X775" s="504"/>
      <c r="Y775" s="504"/>
      <c r="Z775" s="504"/>
      <c r="AA775" s="504"/>
      <c r="AB775" s="504"/>
      <c r="AC775" s="504"/>
    </row>
    <row r="776" spans="1:29" x14ac:dyDescent="0.25">
      <c r="A776" s="616"/>
      <c r="B776" s="505" t="s">
        <v>13</v>
      </c>
      <c r="C776" s="528">
        <f t="shared" ref="C776" si="1715">G776+J776+M776+P776+S776</f>
        <v>26330</v>
      </c>
      <c r="D776" s="528">
        <f t="shared" ref="D776" si="1716">H776+K776+N776+Q776+T776</f>
        <v>26330</v>
      </c>
      <c r="E776" s="528">
        <f t="shared" ref="E776" si="1717">I776+L776+O776+R776+U776</f>
        <v>26330</v>
      </c>
      <c r="F776" s="564">
        <f t="shared" ref="F776" si="1718">E776/C776*100</f>
        <v>100</v>
      </c>
      <c r="G776" s="551">
        <v>4700</v>
      </c>
      <c r="H776" s="551">
        <v>4700</v>
      </c>
      <c r="I776" s="551">
        <v>4700</v>
      </c>
      <c r="J776" s="551">
        <v>5000</v>
      </c>
      <c r="K776" s="551">
        <v>5000</v>
      </c>
      <c r="L776" s="551">
        <v>5000</v>
      </c>
      <c r="M776" s="551">
        <v>4530</v>
      </c>
      <c r="N776" s="551">
        <v>4530</v>
      </c>
      <c r="O776" s="551">
        <v>4530</v>
      </c>
      <c r="P776" s="551">
        <v>5900</v>
      </c>
      <c r="Q776" s="551">
        <v>5900</v>
      </c>
      <c r="R776" s="551">
        <v>5900</v>
      </c>
      <c r="S776" s="551">
        <v>6200</v>
      </c>
      <c r="T776" s="551">
        <v>6200</v>
      </c>
      <c r="U776" s="551">
        <v>6200</v>
      </c>
      <c r="V776" s="605">
        <f t="shared" si="1709"/>
        <v>100</v>
      </c>
      <c r="W776" s="504"/>
      <c r="X776" s="504"/>
      <c r="Y776" s="504"/>
      <c r="Z776" s="504"/>
      <c r="AA776" s="504"/>
      <c r="AB776" s="504"/>
      <c r="AC776" s="504"/>
    </row>
    <row r="777" spans="1:29" ht="30" x14ac:dyDescent="0.25">
      <c r="A777" s="616"/>
      <c r="B777" s="505" t="s">
        <v>139</v>
      </c>
      <c r="C777" s="528">
        <f t="shared" ref="C777:C778" si="1719">G777+J777+M777+P777+S777</f>
        <v>12500</v>
      </c>
      <c r="D777" s="528">
        <f t="shared" ref="D777:D778" si="1720">H777+K777+N777+Q777+T777</f>
        <v>12500</v>
      </c>
      <c r="E777" s="528">
        <f t="shared" ref="E777:E778" si="1721">I777+L777+O777+R777+U777</f>
        <v>12500</v>
      </c>
      <c r="F777" s="564">
        <f t="shared" ref="F777:F778" si="1722">E777/C777*100</f>
        <v>100</v>
      </c>
      <c r="G777" s="528">
        <v>2500</v>
      </c>
      <c r="H777" s="528">
        <v>2500</v>
      </c>
      <c r="I777" s="528">
        <v>2500</v>
      </c>
      <c r="J777" s="528">
        <v>2500</v>
      </c>
      <c r="K777" s="528">
        <v>2500</v>
      </c>
      <c r="L777" s="528">
        <v>2500</v>
      </c>
      <c r="M777" s="528">
        <v>2500</v>
      </c>
      <c r="N777" s="528">
        <v>2500</v>
      </c>
      <c r="O777" s="528">
        <v>2500</v>
      </c>
      <c r="P777" s="528">
        <v>2500</v>
      </c>
      <c r="Q777" s="528">
        <v>2500</v>
      </c>
      <c r="R777" s="528">
        <v>2500</v>
      </c>
      <c r="S777" s="528">
        <v>2500</v>
      </c>
      <c r="T777" s="528">
        <v>2500</v>
      </c>
      <c r="U777" s="528">
        <v>2500</v>
      </c>
      <c r="V777" s="562">
        <f t="shared" si="1709"/>
        <v>100</v>
      </c>
      <c r="W777" s="504"/>
      <c r="X777" s="504"/>
      <c r="Y777" s="504"/>
      <c r="Z777" s="504"/>
      <c r="AA777" s="504"/>
      <c r="AB777" s="504"/>
      <c r="AC777" s="504"/>
    </row>
    <row r="778" spans="1:29" ht="21.75" customHeight="1" x14ac:dyDescent="0.25">
      <c r="A778" s="616"/>
      <c r="B778" s="506" t="s">
        <v>54</v>
      </c>
      <c r="C778" s="543">
        <f t="shared" si="1719"/>
        <v>878896</v>
      </c>
      <c r="D778" s="543">
        <f t="shared" si="1720"/>
        <v>878722.32000000007</v>
      </c>
      <c r="E778" s="543">
        <f t="shared" si="1721"/>
        <v>874855.32000000007</v>
      </c>
      <c r="F778" s="578">
        <f t="shared" si="1722"/>
        <v>99.540255047241089</v>
      </c>
      <c r="G778" s="543">
        <f>G779+G780</f>
        <v>155100</v>
      </c>
      <c r="H778" s="543">
        <f>H779+H780</f>
        <v>155100</v>
      </c>
      <c r="I778" s="543">
        <f t="shared" ref="I778:V778" si="1723">I779+I780</f>
        <v>154990.34</v>
      </c>
      <c r="J778" s="543">
        <f t="shared" si="1723"/>
        <v>217071</v>
      </c>
      <c r="K778" s="543">
        <f t="shared" si="1723"/>
        <v>217071</v>
      </c>
      <c r="L778" s="543">
        <f t="shared" si="1723"/>
        <v>214119.36</v>
      </c>
      <c r="M778" s="543">
        <f t="shared" si="1723"/>
        <v>75505</v>
      </c>
      <c r="N778" s="543">
        <f t="shared" si="1723"/>
        <v>75505</v>
      </c>
      <c r="O778" s="543">
        <f t="shared" si="1723"/>
        <v>75444.5</v>
      </c>
      <c r="P778" s="543">
        <f t="shared" si="1723"/>
        <v>196333</v>
      </c>
      <c r="Q778" s="543">
        <f t="shared" si="1723"/>
        <v>196333</v>
      </c>
      <c r="R778" s="543">
        <f t="shared" si="1723"/>
        <v>195847.81</v>
      </c>
      <c r="S778" s="543">
        <f t="shared" si="1723"/>
        <v>234887</v>
      </c>
      <c r="T778" s="543">
        <f t="shared" si="1723"/>
        <v>234713.32</v>
      </c>
      <c r="U778" s="543">
        <f t="shared" si="1723"/>
        <v>234453.31</v>
      </c>
      <c r="V778" s="563">
        <f t="shared" si="1723"/>
        <v>199.81337596337144</v>
      </c>
      <c r="W778" s="504"/>
      <c r="X778" s="504"/>
      <c r="Y778" s="504"/>
      <c r="Z778" s="504"/>
      <c r="AA778" s="504"/>
      <c r="AB778" s="504"/>
      <c r="AC778" s="504"/>
    </row>
    <row r="779" spans="1:29" x14ac:dyDescent="0.25">
      <c r="A779" s="616"/>
      <c r="B779" s="505" t="s">
        <v>13</v>
      </c>
      <c r="C779" s="528">
        <f t="shared" ref="C779" si="1724">G779+J779+M779+P779+S779</f>
        <v>866396</v>
      </c>
      <c r="D779" s="528">
        <f t="shared" ref="D779" si="1725">H779+K779+N779+Q779+T779</f>
        <v>866222.32000000007</v>
      </c>
      <c r="E779" s="528">
        <f t="shared" ref="E779" si="1726">I779+L779+O779+R779+U779</f>
        <v>862355.32000000007</v>
      </c>
      <c r="F779" s="564">
        <f t="shared" ref="F779" si="1727">E779/C779*100</f>
        <v>99.533622038882925</v>
      </c>
      <c r="G779" s="528">
        <f>G768+G770+G772+G774+G776</f>
        <v>152600</v>
      </c>
      <c r="H779" s="528">
        <f>H768+H770+H772+H774+H776</f>
        <v>152600</v>
      </c>
      <c r="I779" s="528">
        <f t="shared" ref="I779:U779" si="1728">I768+I770+I772+I774+I776</f>
        <v>152490.34</v>
      </c>
      <c r="J779" s="528">
        <f t="shared" si="1728"/>
        <v>214571</v>
      </c>
      <c r="K779" s="528">
        <f t="shared" si="1728"/>
        <v>214571</v>
      </c>
      <c r="L779" s="528">
        <f t="shared" si="1728"/>
        <v>211619.36</v>
      </c>
      <c r="M779" s="528">
        <f t="shared" si="1728"/>
        <v>73005</v>
      </c>
      <c r="N779" s="528">
        <f t="shared" si="1728"/>
        <v>73005</v>
      </c>
      <c r="O779" s="528">
        <f t="shared" si="1728"/>
        <v>72944.5</v>
      </c>
      <c r="P779" s="528">
        <f t="shared" si="1728"/>
        <v>193833</v>
      </c>
      <c r="Q779" s="528">
        <f t="shared" si="1728"/>
        <v>193833</v>
      </c>
      <c r="R779" s="528">
        <f t="shared" si="1728"/>
        <v>193347.81</v>
      </c>
      <c r="S779" s="528">
        <f t="shared" si="1728"/>
        <v>232387</v>
      </c>
      <c r="T779" s="528">
        <f t="shared" si="1728"/>
        <v>232213.32</v>
      </c>
      <c r="U779" s="528">
        <f t="shared" si="1728"/>
        <v>231953.31</v>
      </c>
      <c r="V779" s="562">
        <f t="shared" si="1709"/>
        <v>99.813375963371442</v>
      </c>
      <c r="W779" s="504"/>
      <c r="X779" s="504"/>
      <c r="Y779" s="504"/>
      <c r="Z779" s="504"/>
      <c r="AA779" s="504"/>
      <c r="AB779" s="504"/>
      <c r="AC779" s="504"/>
    </row>
    <row r="780" spans="1:29" ht="30" x14ac:dyDescent="0.25">
      <c r="A780" s="616"/>
      <c r="B780" s="505" t="s">
        <v>139</v>
      </c>
      <c r="C780" s="528">
        <f t="shared" ref="C780" si="1729">G780+J780+M780+P780+S780</f>
        <v>12500</v>
      </c>
      <c r="D780" s="528">
        <f t="shared" ref="D780" si="1730">H780+K780+N780+Q780+T780</f>
        <v>12500</v>
      </c>
      <c r="E780" s="528">
        <f t="shared" ref="E780" si="1731">I780+L780+O780+R780+U780</f>
        <v>12500</v>
      </c>
      <c r="F780" s="564">
        <f t="shared" ref="F780" si="1732">E780/C780*100</f>
        <v>100</v>
      </c>
      <c r="G780" s="528">
        <f>G777</f>
        <v>2500</v>
      </c>
      <c r="H780" s="528">
        <f>H777</f>
        <v>2500</v>
      </c>
      <c r="I780" s="528">
        <f t="shared" ref="I780:U780" si="1733">I777</f>
        <v>2500</v>
      </c>
      <c r="J780" s="528">
        <f t="shared" si="1733"/>
        <v>2500</v>
      </c>
      <c r="K780" s="528">
        <f t="shared" si="1733"/>
        <v>2500</v>
      </c>
      <c r="L780" s="528">
        <f t="shared" si="1733"/>
        <v>2500</v>
      </c>
      <c r="M780" s="528">
        <f t="shared" si="1733"/>
        <v>2500</v>
      </c>
      <c r="N780" s="528">
        <f t="shared" si="1733"/>
        <v>2500</v>
      </c>
      <c r="O780" s="528">
        <f t="shared" si="1733"/>
        <v>2500</v>
      </c>
      <c r="P780" s="528">
        <f t="shared" si="1733"/>
        <v>2500</v>
      </c>
      <c r="Q780" s="528">
        <f t="shared" si="1733"/>
        <v>2500</v>
      </c>
      <c r="R780" s="528">
        <f t="shared" si="1733"/>
        <v>2500</v>
      </c>
      <c r="S780" s="528">
        <f t="shared" si="1733"/>
        <v>2500</v>
      </c>
      <c r="T780" s="528">
        <f t="shared" si="1733"/>
        <v>2500</v>
      </c>
      <c r="U780" s="528">
        <f t="shared" si="1733"/>
        <v>2500</v>
      </c>
      <c r="V780" s="562">
        <f t="shared" si="1709"/>
        <v>100</v>
      </c>
      <c r="W780" s="504"/>
      <c r="X780" s="504"/>
      <c r="Y780" s="504"/>
      <c r="Z780" s="504"/>
      <c r="AA780" s="504"/>
      <c r="AB780" s="504"/>
      <c r="AC780" s="504"/>
    </row>
    <row r="781" spans="1:29" x14ac:dyDescent="0.25">
      <c r="A781" s="616"/>
      <c r="B781" s="672" t="s">
        <v>79</v>
      </c>
      <c r="C781" s="672"/>
      <c r="D781" s="672"/>
      <c r="E781" s="672"/>
      <c r="F781" s="672"/>
      <c r="G781" s="672"/>
      <c r="H781" s="672"/>
      <c r="I781" s="672"/>
      <c r="J781" s="672"/>
      <c r="K781" s="672"/>
      <c r="L781" s="672"/>
      <c r="M781" s="672"/>
      <c r="N781" s="672"/>
      <c r="O781" s="672"/>
      <c r="P781" s="672"/>
      <c r="Q781" s="672"/>
      <c r="R781" s="672"/>
      <c r="S781" s="672"/>
      <c r="T781" s="672"/>
      <c r="U781" s="672"/>
      <c r="V781" s="672"/>
      <c r="W781" s="504"/>
      <c r="X781" s="504"/>
      <c r="Y781" s="504"/>
      <c r="Z781" s="504"/>
      <c r="AA781" s="504"/>
      <c r="AB781" s="504"/>
      <c r="AC781" s="504"/>
    </row>
    <row r="782" spans="1:29" ht="151.5" customHeight="1" x14ac:dyDescent="0.25">
      <c r="A782" s="616">
        <v>230</v>
      </c>
      <c r="B782" s="434" t="s">
        <v>80</v>
      </c>
      <c r="C782" s="496">
        <f t="shared" ref="C782" si="1734">C783</f>
        <v>354725</v>
      </c>
      <c r="D782" s="496">
        <f t="shared" ref="D782" si="1735">D783</f>
        <v>354725</v>
      </c>
      <c r="E782" s="496">
        <f t="shared" ref="E782" si="1736">E783</f>
        <v>354638.66000000003</v>
      </c>
      <c r="F782" s="516">
        <f t="shared" ref="F782:F790" si="1737">E782/C782*100</f>
        <v>99.975660018324064</v>
      </c>
      <c r="G782" s="496">
        <f t="shared" ref="G782" si="1738">G783</f>
        <v>72200</v>
      </c>
      <c r="H782" s="496">
        <f t="shared" ref="H782" si="1739">H783</f>
        <v>72200</v>
      </c>
      <c r="I782" s="496">
        <f t="shared" ref="I782" si="1740">I783</f>
        <v>72115.100000000006</v>
      </c>
      <c r="J782" s="496">
        <f t="shared" ref="J782" si="1741">J783</f>
        <v>104100</v>
      </c>
      <c r="K782" s="496">
        <f t="shared" ref="K782" si="1742">K783</f>
        <v>104100</v>
      </c>
      <c r="L782" s="496">
        <f t="shared" ref="L782" si="1743">L783</f>
        <v>104099.99</v>
      </c>
      <c r="M782" s="496">
        <f t="shared" ref="M782" si="1744">M783</f>
        <v>58500</v>
      </c>
      <c r="N782" s="496">
        <f t="shared" ref="N782" si="1745">N783</f>
        <v>58500</v>
      </c>
      <c r="O782" s="496">
        <f t="shared" ref="O782" si="1746">O783</f>
        <v>58498.57</v>
      </c>
      <c r="P782" s="496">
        <f t="shared" ref="P782" si="1747">P783</f>
        <v>58500</v>
      </c>
      <c r="Q782" s="496">
        <f t="shared" ref="Q782" si="1748">Q783</f>
        <v>58500</v>
      </c>
      <c r="R782" s="496">
        <f t="shared" ref="R782" si="1749">R783</f>
        <v>58500</v>
      </c>
      <c r="S782" s="496">
        <f t="shared" ref="S782" si="1750">S783</f>
        <v>61425</v>
      </c>
      <c r="T782" s="496">
        <f t="shared" ref="T782" si="1751">T783</f>
        <v>61425</v>
      </c>
      <c r="U782" s="496">
        <f t="shared" ref="U782" si="1752">U783</f>
        <v>61425</v>
      </c>
      <c r="V782" s="516">
        <f t="shared" ref="V782:V789" si="1753">U782/S782*100</f>
        <v>100</v>
      </c>
      <c r="AA782" s="504"/>
      <c r="AB782" s="504"/>
      <c r="AC782" s="504"/>
    </row>
    <row r="783" spans="1:29" x14ac:dyDescent="0.25">
      <c r="A783" s="616"/>
      <c r="B783" s="505" t="s">
        <v>13</v>
      </c>
      <c r="C783" s="551">
        <f t="shared" ref="C783" si="1754">G783+J783+M783+P783+S783</f>
        <v>354725</v>
      </c>
      <c r="D783" s="551">
        <f t="shared" ref="D783" si="1755">H783+K783+N783+Q783+T783</f>
        <v>354725</v>
      </c>
      <c r="E783" s="551">
        <f t="shared" ref="E783" si="1756">I783+L783+O783+R783+U783</f>
        <v>354638.66000000003</v>
      </c>
      <c r="F783" s="564">
        <f t="shared" si="1737"/>
        <v>99.975660018324064</v>
      </c>
      <c r="G783" s="551">
        <v>72200</v>
      </c>
      <c r="H783" s="551">
        <v>72200</v>
      </c>
      <c r="I783" s="551">
        <v>72115.100000000006</v>
      </c>
      <c r="J783" s="551">
        <v>104100</v>
      </c>
      <c r="K783" s="551">
        <v>104100</v>
      </c>
      <c r="L783" s="551">
        <v>104099.99</v>
      </c>
      <c r="M783" s="551">
        <v>58500</v>
      </c>
      <c r="N783" s="551">
        <v>58500</v>
      </c>
      <c r="O783" s="551">
        <v>58498.57</v>
      </c>
      <c r="P783" s="551">
        <v>58500</v>
      </c>
      <c r="Q783" s="551">
        <v>58500</v>
      </c>
      <c r="R783" s="551">
        <v>58500</v>
      </c>
      <c r="S783" s="551">
        <v>61425</v>
      </c>
      <c r="T783" s="551">
        <v>61425</v>
      </c>
      <c r="U783" s="551">
        <v>61425</v>
      </c>
      <c r="V783" s="605">
        <f t="shared" si="1753"/>
        <v>100</v>
      </c>
      <c r="AA783" s="504"/>
      <c r="AB783" s="504"/>
      <c r="AC783" s="504"/>
    </row>
    <row r="784" spans="1:29" ht="66" customHeight="1" x14ac:dyDescent="0.25">
      <c r="A784" s="616">
        <v>231</v>
      </c>
      <c r="B784" s="434" t="s">
        <v>852</v>
      </c>
      <c r="C784" s="496">
        <f t="shared" ref="C784" si="1757">C785</f>
        <v>72116</v>
      </c>
      <c r="D784" s="496">
        <f t="shared" ref="D784" si="1758">D785</f>
        <v>69488.09</v>
      </c>
      <c r="E784" s="496">
        <f t="shared" ref="E784" si="1759">E785</f>
        <v>67739.23</v>
      </c>
      <c r="F784" s="516">
        <f t="shared" si="1737"/>
        <v>93.930930722724497</v>
      </c>
      <c r="G784" s="496">
        <f t="shared" ref="G784" si="1760">G785</f>
        <v>15000</v>
      </c>
      <c r="H784" s="496">
        <f t="shared" ref="H784" si="1761">H785</f>
        <v>15000</v>
      </c>
      <c r="I784" s="496">
        <f t="shared" ref="I784" si="1762">I785</f>
        <v>14986.22</v>
      </c>
      <c r="J784" s="496">
        <f t="shared" ref="J784" si="1763">J785</f>
        <v>15500</v>
      </c>
      <c r="K784" s="496">
        <f t="shared" ref="K784" si="1764">K785</f>
        <v>15500</v>
      </c>
      <c r="L784" s="496">
        <f t="shared" ref="L784" si="1765">L785</f>
        <v>15498</v>
      </c>
      <c r="M784" s="496">
        <f t="shared" ref="M784" si="1766">M785</f>
        <v>13230</v>
      </c>
      <c r="N784" s="496">
        <f t="shared" ref="N784" si="1767">N785</f>
        <v>13230</v>
      </c>
      <c r="O784" s="496">
        <f t="shared" ref="O784" si="1768">O785</f>
        <v>13230</v>
      </c>
      <c r="P784" s="496">
        <f t="shared" ref="P784" si="1769">P785</f>
        <v>13500</v>
      </c>
      <c r="Q784" s="496">
        <f t="shared" ref="Q784" si="1770">Q785</f>
        <v>13500</v>
      </c>
      <c r="R784" s="496">
        <f t="shared" ref="R784" si="1771">R785</f>
        <v>11766.92</v>
      </c>
      <c r="S784" s="496">
        <f t="shared" ref="S784" si="1772">S785</f>
        <v>14886</v>
      </c>
      <c r="T784" s="496">
        <f t="shared" ref="T784" si="1773">T785</f>
        <v>12258.09</v>
      </c>
      <c r="U784" s="496">
        <f t="shared" ref="U784" si="1774">U785</f>
        <v>12258.09</v>
      </c>
      <c r="V784" s="516">
        <f t="shared" si="1753"/>
        <v>82.346432889963722</v>
      </c>
      <c r="AA784" s="504"/>
      <c r="AB784" s="504"/>
      <c r="AC784" s="504"/>
    </row>
    <row r="785" spans="1:29" x14ac:dyDescent="0.25">
      <c r="A785" s="616"/>
      <c r="B785" s="505" t="s">
        <v>13</v>
      </c>
      <c r="C785" s="551">
        <f t="shared" ref="C785" si="1775">G785+J785+M785+P785+S785</f>
        <v>72116</v>
      </c>
      <c r="D785" s="551">
        <f t="shared" ref="D785" si="1776">H785+K785+N785+Q785+T785</f>
        <v>69488.09</v>
      </c>
      <c r="E785" s="551">
        <f t="shared" ref="E785" si="1777">I785+L785+O785+R785+U785</f>
        <v>67739.23</v>
      </c>
      <c r="F785" s="564">
        <f t="shared" si="1737"/>
        <v>93.930930722724497</v>
      </c>
      <c r="G785" s="551">
        <v>15000</v>
      </c>
      <c r="H785" s="551">
        <v>15000</v>
      </c>
      <c r="I785" s="551">
        <v>14986.22</v>
      </c>
      <c r="J785" s="551">
        <v>15500</v>
      </c>
      <c r="K785" s="551">
        <v>15500</v>
      </c>
      <c r="L785" s="551">
        <v>15498</v>
      </c>
      <c r="M785" s="551">
        <v>13230</v>
      </c>
      <c r="N785" s="551">
        <v>13230</v>
      </c>
      <c r="O785" s="551">
        <v>13230</v>
      </c>
      <c r="P785" s="551">
        <v>13500</v>
      </c>
      <c r="Q785" s="551">
        <v>13500</v>
      </c>
      <c r="R785" s="551">
        <v>11766.92</v>
      </c>
      <c r="S785" s="551">
        <v>14886</v>
      </c>
      <c r="T785" s="551">
        <v>12258.09</v>
      </c>
      <c r="U785" s="551">
        <v>12258.09</v>
      </c>
      <c r="V785" s="605">
        <f t="shared" si="1753"/>
        <v>82.346432889963722</v>
      </c>
      <c r="AA785" s="504"/>
      <c r="AB785" s="504"/>
      <c r="AC785" s="504"/>
    </row>
    <row r="786" spans="1:29" ht="86.25" customHeight="1" x14ac:dyDescent="0.25">
      <c r="A786" s="616">
        <v>232</v>
      </c>
      <c r="B786" s="434" t="s">
        <v>81</v>
      </c>
      <c r="C786" s="496">
        <f t="shared" ref="C786" si="1778">C787</f>
        <v>52950</v>
      </c>
      <c r="D786" s="496">
        <f t="shared" ref="D786" si="1779">D787</f>
        <v>52950</v>
      </c>
      <c r="E786" s="496">
        <f t="shared" ref="E786" si="1780">E787</f>
        <v>52228.82</v>
      </c>
      <c r="F786" s="516">
        <f t="shared" si="1737"/>
        <v>98.637998111425873</v>
      </c>
      <c r="G786" s="496">
        <f t="shared" ref="G786" si="1781">G787</f>
        <v>10100</v>
      </c>
      <c r="H786" s="496">
        <f t="shared" ref="H786" si="1782">H787</f>
        <v>10100</v>
      </c>
      <c r="I786" s="496">
        <f t="shared" ref="I786" si="1783">I787</f>
        <v>9430.35</v>
      </c>
      <c r="J786" s="496">
        <f t="shared" ref="J786" si="1784">J787</f>
        <v>11000</v>
      </c>
      <c r="K786" s="496">
        <f t="shared" ref="K786" si="1785">K787</f>
        <v>11000</v>
      </c>
      <c r="L786" s="496">
        <f t="shared" ref="L786" si="1786">L787</f>
        <v>11000</v>
      </c>
      <c r="M786" s="496">
        <f t="shared" ref="M786" si="1787">M787</f>
        <v>10350</v>
      </c>
      <c r="N786" s="496">
        <f t="shared" ref="N786" si="1788">N787</f>
        <v>10350</v>
      </c>
      <c r="O786" s="496">
        <f t="shared" ref="O786" si="1789">O787</f>
        <v>10300</v>
      </c>
      <c r="P786" s="496">
        <f t="shared" ref="P786" si="1790">P787</f>
        <v>10500</v>
      </c>
      <c r="Q786" s="496">
        <f t="shared" ref="Q786" si="1791">Q787</f>
        <v>10500</v>
      </c>
      <c r="R786" s="496">
        <f t="shared" ref="R786" si="1792">R787</f>
        <v>10500</v>
      </c>
      <c r="S786" s="496">
        <f t="shared" ref="S786" si="1793">S787</f>
        <v>11000</v>
      </c>
      <c r="T786" s="496">
        <f t="shared" ref="T786" si="1794">T787</f>
        <v>11000</v>
      </c>
      <c r="U786" s="496">
        <f t="shared" ref="U786" si="1795">U787</f>
        <v>10998.47</v>
      </c>
      <c r="V786" s="516">
        <f t="shared" si="1753"/>
        <v>99.986090909090905</v>
      </c>
      <c r="AA786" s="504"/>
      <c r="AB786" s="504"/>
      <c r="AC786" s="504"/>
    </row>
    <row r="787" spans="1:29" x14ac:dyDescent="0.25">
      <c r="A787" s="616"/>
      <c r="B787" s="505" t="s">
        <v>13</v>
      </c>
      <c r="C787" s="528">
        <f t="shared" ref="C787" si="1796">G787+J787+M787+P787+S787</f>
        <v>52950</v>
      </c>
      <c r="D787" s="528">
        <f t="shared" ref="D787" si="1797">H787+K787+N787+Q787+T787</f>
        <v>52950</v>
      </c>
      <c r="E787" s="528">
        <f t="shared" ref="E787" si="1798">I787+L787+O787+R787+U787</f>
        <v>52228.82</v>
      </c>
      <c r="F787" s="564">
        <f t="shared" si="1737"/>
        <v>98.637998111425873</v>
      </c>
      <c r="G787" s="551">
        <v>10100</v>
      </c>
      <c r="H787" s="551">
        <v>10100</v>
      </c>
      <c r="I787" s="551">
        <v>9430.35</v>
      </c>
      <c r="J787" s="551">
        <v>11000</v>
      </c>
      <c r="K787" s="551">
        <v>11000</v>
      </c>
      <c r="L787" s="551">
        <v>11000</v>
      </c>
      <c r="M787" s="551">
        <v>10350</v>
      </c>
      <c r="N787" s="551">
        <v>10350</v>
      </c>
      <c r="O787" s="551">
        <v>10300</v>
      </c>
      <c r="P787" s="551">
        <v>10500</v>
      </c>
      <c r="Q787" s="551">
        <v>10500</v>
      </c>
      <c r="R787" s="551">
        <v>10500</v>
      </c>
      <c r="S787" s="551">
        <v>11000</v>
      </c>
      <c r="T787" s="551">
        <v>11000</v>
      </c>
      <c r="U787" s="551">
        <v>10998.47</v>
      </c>
      <c r="V787" s="605">
        <f t="shared" ref="V787" si="1799">U787/S787*100</f>
        <v>99.986090909090905</v>
      </c>
      <c r="AA787" s="504"/>
      <c r="AB787" s="504"/>
      <c r="AC787" s="504"/>
    </row>
    <row r="788" spans="1:29" ht="100.5" customHeight="1" x14ac:dyDescent="0.25">
      <c r="A788" s="616">
        <v>233</v>
      </c>
      <c r="B788" s="434" t="s">
        <v>82</v>
      </c>
      <c r="C788" s="496">
        <f t="shared" ref="C788" si="1800">C789</f>
        <v>40045</v>
      </c>
      <c r="D788" s="496">
        <f t="shared" ref="D788" si="1801">D789</f>
        <v>40020</v>
      </c>
      <c r="E788" s="496">
        <f t="shared" ref="E788" si="1802">E789</f>
        <v>39940</v>
      </c>
      <c r="F788" s="516">
        <f t="shared" si="1737"/>
        <v>99.737794980646783</v>
      </c>
      <c r="G788" s="496">
        <f t="shared" ref="G788" si="1803">G789</f>
        <v>7500</v>
      </c>
      <c r="H788" s="496">
        <f t="shared" ref="H788" si="1804">H789</f>
        <v>7500</v>
      </c>
      <c r="I788" s="496">
        <f t="shared" ref="I788" si="1805">I789</f>
        <v>7500</v>
      </c>
      <c r="J788" s="496">
        <f t="shared" ref="J788" si="1806">J789</f>
        <v>8200</v>
      </c>
      <c r="K788" s="496">
        <f t="shared" ref="K788" si="1807">K789</f>
        <v>8200</v>
      </c>
      <c r="L788" s="496">
        <f t="shared" ref="L788" si="1808">L789</f>
        <v>8190</v>
      </c>
      <c r="M788" s="496">
        <f t="shared" ref="M788" si="1809">M789</f>
        <v>7920</v>
      </c>
      <c r="N788" s="496">
        <f t="shared" ref="N788" si="1810">N789</f>
        <v>7920</v>
      </c>
      <c r="O788" s="496">
        <f t="shared" ref="O788" si="1811">O789</f>
        <v>7900</v>
      </c>
      <c r="P788" s="496">
        <f t="shared" ref="P788" si="1812">P789</f>
        <v>8000</v>
      </c>
      <c r="Q788" s="496">
        <f t="shared" ref="Q788" si="1813">Q789</f>
        <v>8000</v>
      </c>
      <c r="R788" s="496">
        <f t="shared" ref="R788" si="1814">R789</f>
        <v>7950</v>
      </c>
      <c r="S788" s="496">
        <f t="shared" ref="S788" si="1815">S789</f>
        <v>8425</v>
      </c>
      <c r="T788" s="496">
        <f t="shared" ref="T788" si="1816">T789</f>
        <v>8400</v>
      </c>
      <c r="U788" s="496">
        <f t="shared" ref="U788" si="1817">U789</f>
        <v>8400</v>
      </c>
      <c r="V788" s="516">
        <f t="shared" si="1753"/>
        <v>99.703264094955486</v>
      </c>
      <c r="AA788" s="504"/>
      <c r="AB788" s="504"/>
      <c r="AC788" s="504"/>
    </row>
    <row r="789" spans="1:29" x14ac:dyDescent="0.25">
      <c r="A789" s="616"/>
      <c r="B789" s="505" t="s">
        <v>13</v>
      </c>
      <c r="C789" s="528">
        <f t="shared" ref="C789" si="1818">G789+J789+M789+P789+S789</f>
        <v>40045</v>
      </c>
      <c r="D789" s="528">
        <f t="shared" ref="D789" si="1819">H789+K789+N789+Q789+T789</f>
        <v>40020</v>
      </c>
      <c r="E789" s="528">
        <f t="shared" ref="E789" si="1820">I789+L789+O789+R789+U789</f>
        <v>39940</v>
      </c>
      <c r="F789" s="564">
        <f t="shared" si="1737"/>
        <v>99.737794980646783</v>
      </c>
      <c r="G789" s="551">
        <v>7500</v>
      </c>
      <c r="H789" s="551">
        <v>7500</v>
      </c>
      <c r="I789" s="551">
        <v>7500</v>
      </c>
      <c r="J789" s="551">
        <v>8200</v>
      </c>
      <c r="K789" s="551">
        <v>8200</v>
      </c>
      <c r="L789" s="551">
        <v>8190</v>
      </c>
      <c r="M789" s="551">
        <v>7920</v>
      </c>
      <c r="N789" s="551">
        <v>7920</v>
      </c>
      <c r="O789" s="551">
        <v>7900</v>
      </c>
      <c r="P789" s="551">
        <v>8000</v>
      </c>
      <c r="Q789" s="551">
        <v>8000</v>
      </c>
      <c r="R789" s="551">
        <v>7950</v>
      </c>
      <c r="S789" s="551">
        <v>8425</v>
      </c>
      <c r="T789" s="551">
        <v>8400</v>
      </c>
      <c r="U789" s="551">
        <v>8400</v>
      </c>
      <c r="V789" s="605">
        <f t="shared" si="1753"/>
        <v>99.703264094955486</v>
      </c>
      <c r="W789" s="606"/>
      <c r="X789" s="606"/>
      <c r="Y789" s="606"/>
      <c r="Z789" s="607"/>
      <c r="AA789" s="504"/>
      <c r="AB789" s="504"/>
      <c r="AC789" s="504"/>
    </row>
    <row r="790" spans="1:29" ht="123.75" customHeight="1" x14ac:dyDescent="0.25">
      <c r="A790" s="616">
        <v>234</v>
      </c>
      <c r="B790" s="434" t="s">
        <v>83</v>
      </c>
      <c r="C790" s="496">
        <f t="shared" ref="C790" si="1821">C791</f>
        <v>621705</v>
      </c>
      <c r="D790" s="496">
        <f t="shared" ref="D790" si="1822">D791</f>
        <v>463384.08999999997</v>
      </c>
      <c r="E790" s="496">
        <f t="shared" ref="E790" si="1823">E791</f>
        <v>462991.79000000004</v>
      </c>
      <c r="F790" s="516">
        <f t="shared" si="1737"/>
        <v>74.471299088796144</v>
      </c>
      <c r="G790" s="496">
        <f t="shared" ref="G790" si="1824">G791</f>
        <v>241900</v>
      </c>
      <c r="H790" s="496">
        <f t="shared" ref="H790" si="1825">H791</f>
        <v>88421.09</v>
      </c>
      <c r="I790" s="496">
        <f t="shared" ref="I790" si="1826">I791</f>
        <v>88373.57</v>
      </c>
      <c r="J790" s="496">
        <f t="shared" ref="J790" si="1827">J791</f>
        <v>135998</v>
      </c>
      <c r="K790" s="496">
        <f t="shared" ref="K790" si="1828">K791</f>
        <v>135998</v>
      </c>
      <c r="L790" s="496">
        <f t="shared" ref="L790" si="1829">L791</f>
        <v>135997.76999999999</v>
      </c>
      <c r="M790" s="496">
        <f t="shared" ref="M790" si="1830">M791</f>
        <v>139318</v>
      </c>
      <c r="N790" s="496">
        <f t="shared" ref="N790" si="1831">N791</f>
        <v>139318</v>
      </c>
      <c r="O790" s="496">
        <f t="shared" ref="O790" si="1832">O791</f>
        <v>138973.79999999999</v>
      </c>
      <c r="P790" s="496">
        <f t="shared" ref="P790" si="1833">P791</f>
        <v>69659</v>
      </c>
      <c r="Q790" s="496">
        <f t="shared" ref="Q790" si="1834">Q791</f>
        <v>69659</v>
      </c>
      <c r="R790" s="496">
        <f t="shared" ref="R790" si="1835">R791</f>
        <v>69658.649999999994</v>
      </c>
      <c r="S790" s="496">
        <f t="shared" ref="S790" si="1836">S791</f>
        <v>34830</v>
      </c>
      <c r="T790" s="496">
        <f t="shared" ref="T790" si="1837">T791</f>
        <v>29988</v>
      </c>
      <c r="U790" s="496">
        <f t="shared" ref="U790" si="1838">U791</f>
        <v>29988</v>
      </c>
      <c r="V790" s="516">
        <f t="shared" ref="V790:V795" si="1839">U790/S790*100</f>
        <v>86.09819121447029</v>
      </c>
      <c r="AA790" s="504"/>
      <c r="AB790" s="504"/>
      <c r="AC790" s="504"/>
    </row>
    <row r="791" spans="1:29" x14ac:dyDescent="0.25">
      <c r="A791" s="616"/>
      <c r="B791" s="505" t="s">
        <v>13</v>
      </c>
      <c r="C791" s="528">
        <f t="shared" ref="C791" si="1840">G791+J791+M791+P791+S791</f>
        <v>621705</v>
      </c>
      <c r="D791" s="528">
        <f t="shared" ref="D791" si="1841">H791+K791+N791+Q791+T791</f>
        <v>463384.08999999997</v>
      </c>
      <c r="E791" s="528">
        <f t="shared" ref="E791" si="1842">I791+L791+O791+R791+U791</f>
        <v>462991.79000000004</v>
      </c>
      <c r="F791" s="564">
        <f t="shared" ref="F791" si="1843">E791/C791*100</f>
        <v>74.471299088796144</v>
      </c>
      <c r="G791" s="551">
        <v>241900</v>
      </c>
      <c r="H791" s="551">
        <v>88421.09</v>
      </c>
      <c r="I791" s="551">
        <v>88373.57</v>
      </c>
      <c r="J791" s="551">
        <v>135998</v>
      </c>
      <c r="K791" s="551">
        <v>135998</v>
      </c>
      <c r="L791" s="551">
        <v>135997.76999999999</v>
      </c>
      <c r="M791" s="551">
        <v>139318</v>
      </c>
      <c r="N791" s="551">
        <v>139318</v>
      </c>
      <c r="O791" s="551">
        <v>138973.79999999999</v>
      </c>
      <c r="P791" s="551">
        <v>69659</v>
      </c>
      <c r="Q791" s="551">
        <v>69659</v>
      </c>
      <c r="R791" s="551">
        <v>69658.649999999994</v>
      </c>
      <c r="S791" s="551">
        <v>34830</v>
      </c>
      <c r="T791" s="551">
        <v>29988</v>
      </c>
      <c r="U791" s="551">
        <v>29988</v>
      </c>
      <c r="V791" s="605">
        <f t="shared" si="1839"/>
        <v>86.09819121447029</v>
      </c>
      <c r="AA791" s="504"/>
      <c r="AB791" s="504"/>
      <c r="AC791" s="504"/>
    </row>
    <row r="792" spans="1:29" ht="92.25" customHeight="1" x14ac:dyDescent="0.25">
      <c r="A792" s="616">
        <v>235</v>
      </c>
      <c r="B792" s="434" t="s">
        <v>853</v>
      </c>
      <c r="C792" s="496">
        <f t="shared" ref="C792" si="1844">C793</f>
        <v>68850</v>
      </c>
      <c r="D792" s="496">
        <f t="shared" ref="D792" si="1845">D793</f>
        <v>68850</v>
      </c>
      <c r="E792" s="496">
        <f t="shared" ref="E792" si="1846">E793</f>
        <v>68850</v>
      </c>
      <c r="F792" s="516">
        <f t="shared" ref="F792:F794" si="1847">E792/C792*100</f>
        <v>100</v>
      </c>
      <c r="G792" s="496">
        <f t="shared" ref="G792" si="1848">G793</f>
        <v>0</v>
      </c>
      <c r="H792" s="496">
        <f t="shared" ref="H792" si="1849">H793</f>
        <v>0</v>
      </c>
      <c r="I792" s="496">
        <f t="shared" ref="I792" si="1850">I793</f>
        <v>0</v>
      </c>
      <c r="J792" s="496">
        <f t="shared" ref="J792" si="1851">J793</f>
        <v>18000</v>
      </c>
      <c r="K792" s="496">
        <f t="shared" ref="K792" si="1852">K793</f>
        <v>18000</v>
      </c>
      <c r="L792" s="496">
        <f t="shared" ref="L792" si="1853">L793</f>
        <v>18000</v>
      </c>
      <c r="M792" s="496">
        <f t="shared" ref="M792" si="1854">M793</f>
        <v>19350</v>
      </c>
      <c r="N792" s="496">
        <f t="shared" ref="N792" si="1855">N793</f>
        <v>19350</v>
      </c>
      <c r="O792" s="496">
        <f t="shared" ref="O792" si="1856">O793</f>
        <v>19350</v>
      </c>
      <c r="P792" s="496">
        <f t="shared" ref="P792" si="1857">P793</f>
        <v>19350</v>
      </c>
      <c r="Q792" s="496">
        <f t="shared" ref="Q792" si="1858">Q793</f>
        <v>19350</v>
      </c>
      <c r="R792" s="496">
        <f t="shared" ref="R792" si="1859">R793</f>
        <v>19350</v>
      </c>
      <c r="S792" s="496">
        <f t="shared" ref="S792" si="1860">S793</f>
        <v>12150</v>
      </c>
      <c r="T792" s="496">
        <f t="shared" ref="T792" si="1861">T793</f>
        <v>12150</v>
      </c>
      <c r="U792" s="496">
        <f t="shared" ref="U792" si="1862">U793</f>
        <v>12150</v>
      </c>
      <c r="V792" s="516">
        <f t="shared" si="1839"/>
        <v>100</v>
      </c>
      <c r="AA792" s="504"/>
      <c r="AB792" s="504"/>
      <c r="AC792" s="504"/>
    </row>
    <row r="793" spans="1:29" x14ac:dyDescent="0.25">
      <c r="A793" s="616"/>
      <c r="B793" s="505" t="s">
        <v>13</v>
      </c>
      <c r="C793" s="528">
        <f t="shared" ref="C793:C794" si="1863">G793+J793+M793+P793+S793</f>
        <v>68850</v>
      </c>
      <c r="D793" s="528">
        <f t="shared" ref="D793:D794" si="1864">H793+K793+N793+Q793+T793</f>
        <v>68850</v>
      </c>
      <c r="E793" s="528">
        <f t="shared" ref="E793:E794" si="1865">I793+L793+O793+R793+U793</f>
        <v>68850</v>
      </c>
      <c r="F793" s="564">
        <f t="shared" si="1847"/>
        <v>100</v>
      </c>
      <c r="G793" s="551">
        <v>0</v>
      </c>
      <c r="H793" s="551">
        <v>0</v>
      </c>
      <c r="I793" s="551">
        <v>0</v>
      </c>
      <c r="J793" s="551">
        <v>18000</v>
      </c>
      <c r="K793" s="551">
        <v>18000</v>
      </c>
      <c r="L793" s="551">
        <v>18000</v>
      </c>
      <c r="M793" s="551">
        <v>19350</v>
      </c>
      <c r="N793" s="551">
        <v>19350</v>
      </c>
      <c r="O793" s="551">
        <v>19350</v>
      </c>
      <c r="P793" s="551">
        <v>19350</v>
      </c>
      <c r="Q793" s="551">
        <v>19350</v>
      </c>
      <c r="R793" s="551">
        <v>19350</v>
      </c>
      <c r="S793" s="551">
        <v>12150</v>
      </c>
      <c r="T793" s="551">
        <v>12150</v>
      </c>
      <c r="U793" s="551">
        <v>12150</v>
      </c>
      <c r="V793" s="605">
        <f t="shared" si="1839"/>
        <v>100</v>
      </c>
      <c r="AA793" s="504"/>
      <c r="AB793" s="504"/>
      <c r="AC793" s="504"/>
    </row>
    <row r="794" spans="1:29" ht="28.5" x14ac:dyDescent="0.25">
      <c r="A794" s="616"/>
      <c r="B794" s="506" t="s">
        <v>54</v>
      </c>
      <c r="C794" s="543">
        <f t="shared" si="1863"/>
        <v>1210391</v>
      </c>
      <c r="D794" s="543">
        <f t="shared" si="1864"/>
        <v>1049417.18</v>
      </c>
      <c r="E794" s="543">
        <f t="shared" si="1865"/>
        <v>1046388.5</v>
      </c>
      <c r="F794" s="578">
        <f t="shared" si="1847"/>
        <v>86.450452787570299</v>
      </c>
      <c r="G794" s="543">
        <f>G795</f>
        <v>346700</v>
      </c>
      <c r="H794" s="543">
        <f>H795</f>
        <v>193221.09</v>
      </c>
      <c r="I794" s="543">
        <f t="shared" ref="I794:U794" si="1866">I795</f>
        <v>192405.24000000002</v>
      </c>
      <c r="J794" s="543">
        <f t="shared" si="1866"/>
        <v>292798</v>
      </c>
      <c r="K794" s="543">
        <f t="shared" si="1866"/>
        <v>292798</v>
      </c>
      <c r="L794" s="543">
        <f t="shared" si="1866"/>
        <v>292785.76</v>
      </c>
      <c r="M794" s="543">
        <f t="shared" si="1866"/>
        <v>248668</v>
      </c>
      <c r="N794" s="543">
        <f t="shared" si="1866"/>
        <v>248668</v>
      </c>
      <c r="O794" s="543">
        <f t="shared" si="1866"/>
        <v>248252.37</v>
      </c>
      <c r="P794" s="543">
        <f t="shared" si="1866"/>
        <v>179509</v>
      </c>
      <c r="Q794" s="543">
        <f t="shared" si="1866"/>
        <v>179509</v>
      </c>
      <c r="R794" s="543">
        <f t="shared" si="1866"/>
        <v>177725.57</v>
      </c>
      <c r="S794" s="543">
        <f t="shared" si="1866"/>
        <v>142716</v>
      </c>
      <c r="T794" s="543">
        <f t="shared" si="1866"/>
        <v>135221.09</v>
      </c>
      <c r="U794" s="543">
        <f t="shared" si="1866"/>
        <v>135219.56</v>
      </c>
      <c r="V794" s="516">
        <f t="shared" si="1839"/>
        <v>94.747302334706688</v>
      </c>
      <c r="AA794" s="504"/>
      <c r="AB794" s="504"/>
      <c r="AC794" s="504"/>
    </row>
    <row r="795" spans="1:29" x14ac:dyDescent="0.25">
      <c r="A795" s="616"/>
      <c r="B795" s="505" t="s">
        <v>13</v>
      </c>
      <c r="C795" s="528">
        <f t="shared" ref="C795" si="1867">G795+J795+M795+P795+S795</f>
        <v>1210391</v>
      </c>
      <c r="D795" s="528">
        <f t="shared" ref="D795" si="1868">H795+K795+N795+Q795+T795</f>
        <v>1049417.18</v>
      </c>
      <c r="E795" s="528">
        <f t="shared" ref="E795" si="1869">I795+L795+O795+R795+U795</f>
        <v>1046388.5</v>
      </c>
      <c r="F795" s="564">
        <f t="shared" ref="F795" si="1870">E795/C795*100</f>
        <v>86.450452787570299</v>
      </c>
      <c r="G795" s="528">
        <f>G791+G789+G787+G785+G783+G793</f>
        <v>346700</v>
      </c>
      <c r="H795" s="528">
        <f>H791+H789+H787+H785+H783+H793</f>
        <v>193221.09</v>
      </c>
      <c r="I795" s="528">
        <f t="shared" ref="I795:U795" si="1871">I791+I789+I787+I785+I783+I793</f>
        <v>192405.24000000002</v>
      </c>
      <c r="J795" s="528">
        <f t="shared" si="1871"/>
        <v>292798</v>
      </c>
      <c r="K795" s="528">
        <f t="shared" si="1871"/>
        <v>292798</v>
      </c>
      <c r="L795" s="528">
        <f t="shared" si="1871"/>
        <v>292785.76</v>
      </c>
      <c r="M795" s="528">
        <f t="shared" si="1871"/>
        <v>248668</v>
      </c>
      <c r="N795" s="528">
        <f t="shared" si="1871"/>
        <v>248668</v>
      </c>
      <c r="O795" s="528">
        <f t="shared" si="1871"/>
        <v>248252.37</v>
      </c>
      <c r="P795" s="528">
        <f t="shared" si="1871"/>
        <v>179509</v>
      </c>
      <c r="Q795" s="528">
        <f t="shared" si="1871"/>
        <v>179509</v>
      </c>
      <c r="R795" s="528">
        <f t="shared" si="1871"/>
        <v>177725.57</v>
      </c>
      <c r="S795" s="528">
        <f t="shared" si="1871"/>
        <v>142716</v>
      </c>
      <c r="T795" s="528">
        <f t="shared" si="1871"/>
        <v>135221.09</v>
      </c>
      <c r="U795" s="528">
        <f t="shared" si="1871"/>
        <v>135219.56</v>
      </c>
      <c r="V795" s="605">
        <f t="shared" si="1839"/>
        <v>94.747302334706688</v>
      </c>
      <c r="AA795" s="504"/>
      <c r="AB795" s="504"/>
      <c r="AC795" s="504"/>
    </row>
    <row r="796" spans="1:29" x14ac:dyDescent="0.25">
      <c r="A796" s="672" t="s">
        <v>84</v>
      </c>
      <c r="B796" s="672"/>
      <c r="C796" s="672"/>
      <c r="D796" s="672"/>
      <c r="E796" s="672"/>
      <c r="F796" s="672"/>
      <c r="G796" s="672"/>
      <c r="H796" s="672"/>
      <c r="I796" s="672"/>
      <c r="J796" s="672"/>
      <c r="K796" s="672"/>
      <c r="L796" s="672"/>
      <c r="M796" s="672"/>
      <c r="N796" s="672"/>
      <c r="O796" s="672"/>
      <c r="P796" s="672"/>
      <c r="Q796" s="672"/>
      <c r="R796" s="672"/>
      <c r="S796" s="672"/>
      <c r="T796" s="672"/>
      <c r="U796" s="672"/>
      <c r="V796" s="672"/>
      <c r="AA796" s="504"/>
      <c r="AB796" s="504"/>
      <c r="AC796" s="504"/>
    </row>
    <row r="797" spans="1:29" ht="110.25" customHeight="1" x14ac:dyDescent="0.25">
      <c r="A797" s="616">
        <v>236</v>
      </c>
      <c r="B797" s="434" t="s">
        <v>85</v>
      </c>
      <c r="C797" s="496">
        <f t="shared" ref="C797" si="1872">C798</f>
        <v>28080</v>
      </c>
      <c r="D797" s="496">
        <f t="shared" ref="D797" si="1873">D798</f>
        <v>28080</v>
      </c>
      <c r="E797" s="496">
        <f t="shared" ref="E797" si="1874">E798</f>
        <v>23050</v>
      </c>
      <c r="F797" s="516">
        <f t="shared" ref="F797:F799" si="1875">E797/C797*100</f>
        <v>82.086894586894587</v>
      </c>
      <c r="G797" s="496">
        <f t="shared" ref="G797" si="1876">G798</f>
        <v>5000</v>
      </c>
      <c r="H797" s="496">
        <f t="shared" ref="H797" si="1877">H798</f>
        <v>5000</v>
      </c>
      <c r="I797" s="496">
        <f t="shared" ref="I797" si="1878">I798</f>
        <v>5000</v>
      </c>
      <c r="J797" s="496">
        <f t="shared" ref="J797" si="1879">J798</f>
        <v>5600</v>
      </c>
      <c r="K797" s="496">
        <f t="shared" ref="K797" si="1880">K798</f>
        <v>5600</v>
      </c>
      <c r="L797" s="496">
        <f t="shared" ref="L797" si="1881">L798</f>
        <v>3000</v>
      </c>
      <c r="M797" s="496">
        <f t="shared" ref="M797" si="1882">M798</f>
        <v>6000</v>
      </c>
      <c r="N797" s="496">
        <f t="shared" ref="N797" si="1883">N798</f>
        <v>6000</v>
      </c>
      <c r="O797" s="496">
        <f t="shared" ref="O797" si="1884">O798</f>
        <v>6000</v>
      </c>
      <c r="P797" s="496">
        <f t="shared" ref="P797" si="1885">P798</f>
        <v>5600</v>
      </c>
      <c r="Q797" s="496">
        <f t="shared" ref="Q797" si="1886">Q798</f>
        <v>5600</v>
      </c>
      <c r="R797" s="496">
        <f t="shared" ref="R797" si="1887">R798</f>
        <v>4100</v>
      </c>
      <c r="S797" s="496">
        <f t="shared" ref="S797" si="1888">S798</f>
        <v>5880</v>
      </c>
      <c r="T797" s="496">
        <f t="shared" ref="T797" si="1889">T798</f>
        <v>5880</v>
      </c>
      <c r="U797" s="496">
        <f t="shared" ref="U797" si="1890">U798</f>
        <v>4950</v>
      </c>
      <c r="V797" s="516">
        <f t="shared" ref="V797:V804" si="1891">U797/S797*100</f>
        <v>84.183673469387756</v>
      </c>
      <c r="AA797" s="504"/>
      <c r="AB797" s="504"/>
      <c r="AC797" s="504"/>
    </row>
    <row r="798" spans="1:29" x14ac:dyDescent="0.25">
      <c r="A798" s="616"/>
      <c r="B798" s="505" t="s">
        <v>13</v>
      </c>
      <c r="C798" s="528">
        <f t="shared" ref="C798" si="1892">G798+J798+M798+P798+S798</f>
        <v>28080</v>
      </c>
      <c r="D798" s="528">
        <f t="shared" ref="D798" si="1893">H798+K798+N798+Q798+T798</f>
        <v>28080</v>
      </c>
      <c r="E798" s="528">
        <f t="shared" ref="E798" si="1894">I798+L798+O798+R798+U798</f>
        <v>23050</v>
      </c>
      <c r="F798" s="564">
        <f t="shared" si="1875"/>
        <v>82.086894586894587</v>
      </c>
      <c r="G798" s="551">
        <v>5000</v>
      </c>
      <c r="H798" s="551">
        <v>5000</v>
      </c>
      <c r="I798" s="551">
        <v>5000</v>
      </c>
      <c r="J798" s="551">
        <v>5600</v>
      </c>
      <c r="K798" s="551">
        <v>5600</v>
      </c>
      <c r="L798" s="551">
        <v>3000</v>
      </c>
      <c r="M798" s="551">
        <v>6000</v>
      </c>
      <c r="N798" s="551">
        <v>6000</v>
      </c>
      <c r="O798" s="551">
        <v>6000</v>
      </c>
      <c r="P798" s="551">
        <v>5600</v>
      </c>
      <c r="Q798" s="551">
        <v>5600</v>
      </c>
      <c r="R798" s="551">
        <v>4100</v>
      </c>
      <c r="S798" s="551">
        <v>5880</v>
      </c>
      <c r="T798" s="551">
        <v>5880</v>
      </c>
      <c r="U798" s="551">
        <v>4950</v>
      </c>
      <c r="V798" s="605">
        <f t="shared" si="1891"/>
        <v>84.183673469387756</v>
      </c>
      <c r="W798" s="504"/>
      <c r="X798" s="504"/>
      <c r="Y798" s="504"/>
      <c r="Z798" s="504"/>
      <c r="AA798" s="504"/>
      <c r="AB798" s="504"/>
      <c r="AC798" s="504"/>
    </row>
    <row r="799" spans="1:29" ht="135" x14ac:dyDescent="0.25">
      <c r="A799" s="616">
        <v>237</v>
      </c>
      <c r="B799" s="434" t="s">
        <v>86</v>
      </c>
      <c r="C799" s="496">
        <f t="shared" ref="C799" si="1895">C800</f>
        <v>735359.2</v>
      </c>
      <c r="D799" s="496">
        <f t="shared" ref="D799" si="1896">D800</f>
        <v>735359.2</v>
      </c>
      <c r="E799" s="496">
        <f t="shared" ref="E799" si="1897">E800</f>
        <v>735359.2</v>
      </c>
      <c r="F799" s="516">
        <f t="shared" si="1875"/>
        <v>100</v>
      </c>
      <c r="G799" s="496">
        <f t="shared" ref="G799" si="1898">G800</f>
        <v>125362.2</v>
      </c>
      <c r="H799" s="496">
        <f t="shared" ref="H799" si="1899">H800</f>
        <v>125362.2</v>
      </c>
      <c r="I799" s="496">
        <f t="shared" ref="I799" si="1900">I800</f>
        <v>125362.2</v>
      </c>
      <c r="J799" s="496">
        <f t="shared" ref="J799" si="1901">J800</f>
        <v>171700</v>
      </c>
      <c r="K799" s="496">
        <f t="shared" ref="K799" si="1902">K800</f>
        <v>171700</v>
      </c>
      <c r="L799" s="496">
        <f t="shared" ref="L799" si="1903">L800</f>
        <v>171700</v>
      </c>
      <c r="M799" s="496">
        <f t="shared" ref="M799" si="1904">M800</f>
        <v>157562</v>
      </c>
      <c r="N799" s="496">
        <f t="shared" ref="N799" si="1905">N800</f>
        <v>157562</v>
      </c>
      <c r="O799" s="496">
        <f t="shared" ref="O799" si="1906">O800</f>
        <v>157562</v>
      </c>
      <c r="P799" s="496">
        <f t="shared" ref="P799" si="1907">P800</f>
        <v>157962</v>
      </c>
      <c r="Q799" s="496">
        <f t="shared" ref="Q799" si="1908">Q800</f>
        <v>157962</v>
      </c>
      <c r="R799" s="496">
        <f t="shared" ref="R799" si="1909">R800</f>
        <v>157962</v>
      </c>
      <c r="S799" s="496">
        <f t="shared" ref="S799" si="1910">S800</f>
        <v>122773</v>
      </c>
      <c r="T799" s="496">
        <f t="shared" ref="T799" si="1911">T800</f>
        <v>122773</v>
      </c>
      <c r="U799" s="496">
        <f t="shared" ref="U799" si="1912">U800</f>
        <v>122773</v>
      </c>
      <c r="V799" s="516">
        <f t="shared" si="1891"/>
        <v>100</v>
      </c>
      <c r="W799" s="504"/>
      <c r="X799" s="504"/>
      <c r="Y799" s="504"/>
      <c r="Z799" s="504"/>
      <c r="AA799" s="504"/>
      <c r="AB799" s="504"/>
      <c r="AC799" s="504"/>
    </row>
    <row r="800" spans="1:29" x14ac:dyDescent="0.25">
      <c r="A800" s="616"/>
      <c r="B800" s="505" t="s">
        <v>13</v>
      </c>
      <c r="C800" s="528">
        <f t="shared" ref="C800" si="1913">G800+J800+M800+P800+S800</f>
        <v>735359.2</v>
      </c>
      <c r="D800" s="528">
        <f t="shared" ref="D800" si="1914">H800+K800+N800+Q800+T800</f>
        <v>735359.2</v>
      </c>
      <c r="E800" s="528">
        <f t="shared" ref="E800" si="1915">I800+L800+O800+R800+U800</f>
        <v>735359.2</v>
      </c>
      <c r="F800" s="564">
        <f t="shared" ref="F800" si="1916">E800/C800*100</f>
        <v>100</v>
      </c>
      <c r="G800" s="551">
        <v>125362.2</v>
      </c>
      <c r="H800" s="551">
        <v>125362.2</v>
      </c>
      <c r="I800" s="551">
        <v>125362.2</v>
      </c>
      <c r="J800" s="551">
        <v>171700</v>
      </c>
      <c r="K800" s="551">
        <v>171700</v>
      </c>
      <c r="L800" s="551">
        <v>171700</v>
      </c>
      <c r="M800" s="551">
        <v>157562</v>
      </c>
      <c r="N800" s="551">
        <v>157562</v>
      </c>
      <c r="O800" s="551">
        <v>157562</v>
      </c>
      <c r="P800" s="551">
        <v>157962</v>
      </c>
      <c r="Q800" s="551">
        <v>157962</v>
      </c>
      <c r="R800" s="551">
        <v>157962</v>
      </c>
      <c r="S800" s="551">
        <v>122773</v>
      </c>
      <c r="T800" s="551">
        <v>122773</v>
      </c>
      <c r="U800" s="551">
        <v>122773</v>
      </c>
      <c r="V800" s="605">
        <f t="shared" si="1891"/>
        <v>100</v>
      </c>
      <c r="W800" s="504"/>
      <c r="X800" s="504"/>
      <c r="Y800" s="504"/>
      <c r="Z800" s="504"/>
      <c r="AA800" s="504"/>
      <c r="AB800" s="504"/>
      <c r="AC800" s="504"/>
    </row>
    <row r="801" spans="1:29" ht="90" x14ac:dyDescent="0.25">
      <c r="A801" s="616">
        <v>238</v>
      </c>
      <c r="B801" s="434" t="s">
        <v>87</v>
      </c>
      <c r="C801" s="496">
        <f t="shared" ref="C801" si="1917">C802</f>
        <v>45060</v>
      </c>
      <c r="D801" s="496">
        <f t="shared" ref="D801" si="1918">D802</f>
        <v>45060</v>
      </c>
      <c r="E801" s="496">
        <f t="shared" ref="E801" si="1919">E802</f>
        <v>45060</v>
      </c>
      <c r="F801" s="561">
        <f t="shared" ref="F801" si="1920">F802+F803</f>
        <v>199.37785961940347</v>
      </c>
      <c r="G801" s="496">
        <f t="shared" ref="G801" si="1921">G802</f>
        <v>8600</v>
      </c>
      <c r="H801" s="496">
        <f t="shared" ref="H801" si="1922">H802</f>
        <v>8600</v>
      </c>
      <c r="I801" s="496">
        <f t="shared" ref="I801" si="1923">I802</f>
        <v>8600</v>
      </c>
      <c r="J801" s="496">
        <f t="shared" ref="J801" si="1924">J802</f>
        <v>9500</v>
      </c>
      <c r="K801" s="496">
        <f t="shared" ref="K801" si="1925">K802</f>
        <v>9500</v>
      </c>
      <c r="L801" s="496">
        <f t="shared" ref="L801" si="1926">L802</f>
        <v>9500</v>
      </c>
      <c r="M801" s="496">
        <f t="shared" ref="M801" si="1927">M802</f>
        <v>9180</v>
      </c>
      <c r="N801" s="496">
        <f t="shared" ref="N801" si="1928">N802</f>
        <v>9180</v>
      </c>
      <c r="O801" s="496">
        <f t="shared" ref="O801" si="1929">O802</f>
        <v>9180</v>
      </c>
      <c r="P801" s="496">
        <f t="shared" ref="P801" si="1930">P802</f>
        <v>9180</v>
      </c>
      <c r="Q801" s="496">
        <f t="shared" ref="Q801" si="1931">Q802</f>
        <v>9180</v>
      </c>
      <c r="R801" s="496">
        <f t="shared" ref="R801" si="1932">R802</f>
        <v>9180</v>
      </c>
      <c r="S801" s="496">
        <f t="shared" ref="S801" si="1933">S802</f>
        <v>8600</v>
      </c>
      <c r="T801" s="496">
        <f t="shared" ref="T801" si="1934">T802</f>
        <v>8600</v>
      </c>
      <c r="U801" s="496">
        <f t="shared" ref="U801" si="1935">U802</f>
        <v>8600</v>
      </c>
      <c r="V801" s="516">
        <f t="shared" si="1891"/>
        <v>100</v>
      </c>
      <c r="W801" s="504"/>
      <c r="X801" s="504"/>
      <c r="Y801" s="504"/>
      <c r="Z801" s="504"/>
      <c r="AA801" s="504"/>
      <c r="AB801" s="504"/>
      <c r="AC801" s="504"/>
    </row>
    <row r="802" spans="1:29" x14ac:dyDescent="0.25">
      <c r="A802" s="616"/>
      <c r="B802" s="505" t="s">
        <v>13</v>
      </c>
      <c r="C802" s="528">
        <f t="shared" ref="C802" si="1936">G802+J802+M802+P802+S802</f>
        <v>45060</v>
      </c>
      <c r="D802" s="528">
        <f t="shared" ref="D802" si="1937">H802+K802+N802+Q802+T802</f>
        <v>45060</v>
      </c>
      <c r="E802" s="528">
        <f t="shared" ref="E802" si="1938">I802+L802+O802+R802+U802</f>
        <v>45060</v>
      </c>
      <c r="F802" s="564">
        <f t="shared" ref="F802" si="1939">E802/C802*100</f>
        <v>100</v>
      </c>
      <c r="G802" s="551">
        <v>8600</v>
      </c>
      <c r="H802" s="551">
        <v>8600</v>
      </c>
      <c r="I802" s="551">
        <v>8600</v>
      </c>
      <c r="J802" s="551">
        <v>9500</v>
      </c>
      <c r="K802" s="551">
        <v>9500</v>
      </c>
      <c r="L802" s="551">
        <v>9500</v>
      </c>
      <c r="M802" s="551">
        <v>9180</v>
      </c>
      <c r="N802" s="551">
        <v>9180</v>
      </c>
      <c r="O802" s="551">
        <v>9180</v>
      </c>
      <c r="P802" s="551">
        <v>9180</v>
      </c>
      <c r="Q802" s="551">
        <v>9180</v>
      </c>
      <c r="R802" s="551">
        <v>9180</v>
      </c>
      <c r="S802" s="551">
        <v>8600</v>
      </c>
      <c r="T802" s="551">
        <v>8600</v>
      </c>
      <c r="U802" s="551">
        <v>8600</v>
      </c>
      <c r="V802" s="605">
        <f t="shared" si="1891"/>
        <v>100</v>
      </c>
      <c r="W802" s="504"/>
      <c r="X802" s="504"/>
      <c r="Y802" s="504"/>
      <c r="Z802" s="504"/>
      <c r="AA802" s="504"/>
      <c r="AB802" s="504"/>
      <c r="AC802" s="504"/>
    </row>
    <row r="803" spans="1:29" ht="28.5" x14ac:dyDescent="0.25">
      <c r="A803" s="616"/>
      <c r="B803" s="506" t="s">
        <v>54</v>
      </c>
      <c r="C803" s="543">
        <f t="shared" ref="C803:E803" si="1940">C798+C800+C802</f>
        <v>808499.19999999995</v>
      </c>
      <c r="D803" s="543">
        <f t="shared" si="1940"/>
        <v>808499.19999999995</v>
      </c>
      <c r="E803" s="543">
        <f t="shared" si="1940"/>
        <v>803469.2</v>
      </c>
      <c r="F803" s="516">
        <f t="shared" ref="F803:F804" si="1941">E803/C803*100</f>
        <v>99.377859619403452</v>
      </c>
      <c r="G803" s="543">
        <f>G798+G800+G802</f>
        <v>138962.20000000001</v>
      </c>
      <c r="H803" s="543">
        <f>H798+H800+H802</f>
        <v>138962.20000000001</v>
      </c>
      <c r="I803" s="543">
        <f t="shared" ref="I803:U803" si="1942">I798+I800+I802</f>
        <v>138962.20000000001</v>
      </c>
      <c r="J803" s="543">
        <f t="shared" si="1942"/>
        <v>186800</v>
      </c>
      <c r="K803" s="543">
        <f t="shared" si="1942"/>
        <v>186800</v>
      </c>
      <c r="L803" s="543">
        <f t="shared" si="1942"/>
        <v>184200</v>
      </c>
      <c r="M803" s="543">
        <f t="shared" si="1942"/>
        <v>172742</v>
      </c>
      <c r="N803" s="543">
        <f t="shared" si="1942"/>
        <v>172742</v>
      </c>
      <c r="O803" s="543">
        <f t="shared" si="1942"/>
        <v>172742</v>
      </c>
      <c r="P803" s="543">
        <f t="shared" si="1942"/>
        <v>172742</v>
      </c>
      <c r="Q803" s="543">
        <f t="shared" si="1942"/>
        <v>172742</v>
      </c>
      <c r="R803" s="543">
        <f t="shared" si="1942"/>
        <v>171242</v>
      </c>
      <c r="S803" s="543">
        <f t="shared" si="1942"/>
        <v>137253</v>
      </c>
      <c r="T803" s="543">
        <f t="shared" si="1942"/>
        <v>137253</v>
      </c>
      <c r="U803" s="543">
        <f t="shared" si="1942"/>
        <v>136323</v>
      </c>
      <c r="V803" s="578">
        <f t="shared" si="1891"/>
        <v>99.322419182094379</v>
      </c>
      <c r="W803" s="504"/>
      <c r="X803" s="504"/>
      <c r="Y803" s="504"/>
      <c r="Z803" s="504"/>
      <c r="AA803" s="504"/>
      <c r="AB803" s="504"/>
      <c r="AC803" s="504"/>
    </row>
    <row r="804" spans="1:29" x14ac:dyDescent="0.25">
      <c r="A804" s="616"/>
      <c r="B804" s="505" t="s">
        <v>13</v>
      </c>
      <c r="C804" s="528">
        <f t="shared" ref="C804" si="1943">G804+J804+M804+P804+S804</f>
        <v>808499.19999999995</v>
      </c>
      <c r="D804" s="528">
        <f t="shared" ref="D804" si="1944">H804+K804+N804+Q804+T804</f>
        <v>808499.19999999995</v>
      </c>
      <c r="E804" s="528">
        <f t="shared" ref="E804" si="1945">I804+L804+O804+R804+U804</f>
        <v>803469.2</v>
      </c>
      <c r="F804" s="564">
        <f t="shared" si="1941"/>
        <v>99.377859619403452</v>
      </c>
      <c r="G804" s="528">
        <f>G798+G800+G802</f>
        <v>138962.20000000001</v>
      </c>
      <c r="H804" s="528">
        <f>H798+H800+H802</f>
        <v>138962.20000000001</v>
      </c>
      <c r="I804" s="528">
        <f t="shared" ref="I804:U804" si="1946">I798+I800+I802</f>
        <v>138962.20000000001</v>
      </c>
      <c r="J804" s="528">
        <f t="shared" si="1946"/>
        <v>186800</v>
      </c>
      <c r="K804" s="528">
        <f t="shared" si="1946"/>
        <v>186800</v>
      </c>
      <c r="L804" s="528">
        <f t="shared" si="1946"/>
        <v>184200</v>
      </c>
      <c r="M804" s="528">
        <f t="shared" si="1946"/>
        <v>172742</v>
      </c>
      <c r="N804" s="528">
        <f t="shared" si="1946"/>
        <v>172742</v>
      </c>
      <c r="O804" s="528">
        <f t="shared" si="1946"/>
        <v>172742</v>
      </c>
      <c r="P804" s="528">
        <f t="shared" si="1946"/>
        <v>172742</v>
      </c>
      <c r="Q804" s="528">
        <f t="shared" si="1946"/>
        <v>172742</v>
      </c>
      <c r="R804" s="528">
        <f t="shared" si="1946"/>
        <v>171242</v>
      </c>
      <c r="S804" s="528">
        <f t="shared" si="1946"/>
        <v>137253</v>
      </c>
      <c r="T804" s="528">
        <f t="shared" si="1946"/>
        <v>137253</v>
      </c>
      <c r="U804" s="528">
        <f t="shared" si="1946"/>
        <v>136323</v>
      </c>
      <c r="V804" s="605">
        <f t="shared" si="1891"/>
        <v>99.322419182094379</v>
      </c>
      <c r="W804" s="504"/>
      <c r="X804" s="504"/>
      <c r="Y804" s="504"/>
      <c r="Z804" s="504"/>
      <c r="AA804" s="504"/>
      <c r="AB804" s="504"/>
      <c r="AC804" s="504"/>
    </row>
    <row r="805" spans="1:29" x14ac:dyDescent="0.25">
      <c r="A805" s="616"/>
      <c r="B805" s="505"/>
      <c r="C805" s="505"/>
      <c r="D805" s="505"/>
      <c r="E805" s="505"/>
      <c r="F805" s="561"/>
      <c r="G805" s="507"/>
      <c r="H805" s="498"/>
      <c r="I805" s="498"/>
      <c r="J805" s="498"/>
      <c r="K805" s="498"/>
      <c r="L805" s="498"/>
      <c r="M805" s="498"/>
      <c r="N805" s="498"/>
      <c r="O805" s="498"/>
      <c r="P805" s="498"/>
      <c r="Q805" s="498"/>
      <c r="R805" s="498"/>
      <c r="S805" s="498"/>
      <c r="T805" s="498"/>
      <c r="U805" s="498"/>
      <c r="V805" s="561"/>
      <c r="W805" s="504"/>
      <c r="X805" s="504"/>
      <c r="Y805" s="504"/>
      <c r="Z805" s="504"/>
      <c r="AA805" s="504"/>
      <c r="AB805" s="504"/>
      <c r="AC805" s="504"/>
    </row>
    <row r="806" spans="1:29" x14ac:dyDescent="0.25">
      <c r="A806" s="672" t="s">
        <v>88</v>
      </c>
      <c r="B806" s="672"/>
      <c r="C806" s="672"/>
      <c r="D806" s="672"/>
      <c r="E806" s="672"/>
      <c r="F806" s="672"/>
      <c r="G806" s="672"/>
      <c r="H806" s="672"/>
      <c r="I806" s="672"/>
      <c r="J806" s="672"/>
      <c r="K806" s="672"/>
      <c r="L806" s="672"/>
      <c r="M806" s="672"/>
      <c r="N806" s="672"/>
      <c r="O806" s="672"/>
      <c r="P806" s="672"/>
      <c r="Q806" s="672"/>
      <c r="R806" s="672"/>
      <c r="S806" s="672"/>
      <c r="T806" s="672"/>
      <c r="U806" s="672"/>
      <c r="V806" s="672"/>
      <c r="W806" s="504"/>
      <c r="X806" s="504"/>
      <c r="Y806" s="504"/>
      <c r="Z806" s="504"/>
      <c r="AA806" s="504"/>
      <c r="AB806" s="504"/>
      <c r="AC806" s="504"/>
    </row>
    <row r="807" spans="1:29" ht="175.5" customHeight="1" x14ac:dyDescent="0.25">
      <c r="A807" s="616">
        <v>239</v>
      </c>
      <c r="B807" s="434" t="s">
        <v>89</v>
      </c>
      <c r="C807" s="496">
        <f t="shared" ref="C807" si="1947">C808</f>
        <v>11150</v>
      </c>
      <c r="D807" s="496">
        <f t="shared" ref="D807" si="1948">D808</f>
        <v>11150</v>
      </c>
      <c r="E807" s="496">
        <f t="shared" ref="E807" si="1949">E808</f>
        <v>11150</v>
      </c>
      <c r="F807" s="561">
        <f t="shared" ref="F807" si="1950">F808+F809</f>
        <v>300</v>
      </c>
      <c r="G807" s="496">
        <f t="shared" ref="G807" si="1951">G808</f>
        <v>2100</v>
      </c>
      <c r="H807" s="496">
        <f t="shared" ref="H807" si="1952">H808</f>
        <v>2100</v>
      </c>
      <c r="I807" s="496">
        <f t="shared" ref="I807" si="1953">I808</f>
        <v>2100</v>
      </c>
      <c r="J807" s="496">
        <f t="shared" ref="J807" si="1954">J808</f>
        <v>2300</v>
      </c>
      <c r="K807" s="496">
        <f t="shared" ref="K807" si="1955">K808</f>
        <v>2300</v>
      </c>
      <c r="L807" s="496">
        <f t="shared" ref="L807" si="1956">L808</f>
        <v>2300</v>
      </c>
      <c r="M807" s="496">
        <f t="shared" ref="M807" si="1957">M808</f>
        <v>2250</v>
      </c>
      <c r="N807" s="496">
        <f t="shared" ref="N807" si="1958">N808</f>
        <v>2250</v>
      </c>
      <c r="O807" s="496">
        <f t="shared" ref="O807" si="1959">O808</f>
        <v>2250</v>
      </c>
      <c r="P807" s="496">
        <f t="shared" ref="P807" si="1960">P808</f>
        <v>2250</v>
      </c>
      <c r="Q807" s="496">
        <f t="shared" ref="Q807" si="1961">Q808</f>
        <v>2250</v>
      </c>
      <c r="R807" s="496">
        <f t="shared" ref="R807" si="1962">R808</f>
        <v>2250</v>
      </c>
      <c r="S807" s="496">
        <f t="shared" ref="S807" si="1963">S808</f>
        <v>2250</v>
      </c>
      <c r="T807" s="496">
        <f t="shared" ref="T807" si="1964">T808</f>
        <v>2250</v>
      </c>
      <c r="U807" s="496">
        <f t="shared" ref="U807" si="1965">U808</f>
        <v>2250</v>
      </c>
      <c r="V807" s="516">
        <f t="shared" ref="V807:V810" si="1966">U807/S807*100</f>
        <v>100</v>
      </c>
      <c r="W807" s="504"/>
      <c r="X807" s="504"/>
      <c r="Y807" s="504"/>
      <c r="Z807" s="504"/>
      <c r="AA807" s="504"/>
      <c r="AB807" s="504"/>
      <c r="AC807" s="504"/>
    </row>
    <row r="808" spans="1:29" x14ac:dyDescent="0.25">
      <c r="A808" s="616"/>
      <c r="B808" s="505" t="s">
        <v>13</v>
      </c>
      <c r="C808" s="528">
        <f t="shared" ref="C808" si="1967">G808+J808+M808+P808+S808</f>
        <v>11150</v>
      </c>
      <c r="D808" s="528">
        <f t="shared" ref="D808" si="1968">H808+K808+N808+Q808+T808</f>
        <v>11150</v>
      </c>
      <c r="E808" s="528">
        <f t="shared" ref="E808" si="1969">I808+L808+O808+R808+U808</f>
        <v>11150</v>
      </c>
      <c r="F808" s="564">
        <f t="shared" ref="F808" si="1970">E808/C808*100</f>
        <v>100</v>
      </c>
      <c r="G808" s="551">
        <v>2100</v>
      </c>
      <c r="H808" s="551">
        <v>2100</v>
      </c>
      <c r="I808" s="551">
        <v>2100</v>
      </c>
      <c r="J808" s="551">
        <v>2300</v>
      </c>
      <c r="K808" s="551">
        <v>2300</v>
      </c>
      <c r="L808" s="551">
        <v>2300</v>
      </c>
      <c r="M808" s="551">
        <v>2250</v>
      </c>
      <c r="N808" s="551">
        <v>2250</v>
      </c>
      <c r="O808" s="551">
        <v>2250</v>
      </c>
      <c r="P808" s="551">
        <v>2250</v>
      </c>
      <c r="Q808" s="551">
        <v>2250</v>
      </c>
      <c r="R808" s="551">
        <v>2250</v>
      </c>
      <c r="S808" s="551">
        <v>2250</v>
      </c>
      <c r="T808" s="551">
        <v>2250</v>
      </c>
      <c r="U808" s="551">
        <v>2250</v>
      </c>
      <c r="V808" s="605">
        <f t="shared" si="1966"/>
        <v>100</v>
      </c>
      <c r="W808" s="504"/>
      <c r="X808" s="504"/>
      <c r="Y808" s="504"/>
      <c r="Z808" s="504"/>
      <c r="AA808" s="504"/>
      <c r="AB808" s="504"/>
      <c r="AC808" s="504"/>
    </row>
    <row r="809" spans="1:29" ht="95.25" customHeight="1" x14ac:dyDescent="0.25">
      <c r="A809" s="616">
        <v>240</v>
      </c>
      <c r="B809" s="434" t="s">
        <v>90</v>
      </c>
      <c r="C809" s="496">
        <f t="shared" ref="C809" si="1971">C810</f>
        <v>11960</v>
      </c>
      <c r="D809" s="496">
        <f t="shared" ref="D809" si="1972">D810</f>
        <v>11960</v>
      </c>
      <c r="E809" s="496">
        <f t="shared" ref="E809" si="1973">E810</f>
        <v>11960</v>
      </c>
      <c r="F809" s="561">
        <f t="shared" ref="F809" si="1974">F810+F811</f>
        <v>200</v>
      </c>
      <c r="G809" s="496">
        <f t="shared" ref="G809" si="1975">G810</f>
        <v>2300</v>
      </c>
      <c r="H809" s="496">
        <f t="shared" ref="H809" si="1976">H810</f>
        <v>2300</v>
      </c>
      <c r="I809" s="496">
        <f t="shared" ref="I809" si="1977">I810</f>
        <v>2300</v>
      </c>
      <c r="J809" s="496">
        <f t="shared" ref="J809" si="1978">J810</f>
        <v>2500</v>
      </c>
      <c r="K809" s="496">
        <f t="shared" ref="K809" si="1979">K810</f>
        <v>2500</v>
      </c>
      <c r="L809" s="496">
        <f t="shared" ref="L809" si="1980">L810</f>
        <v>2500</v>
      </c>
      <c r="M809" s="496">
        <f t="shared" ref="M809" si="1981">M810</f>
        <v>2430</v>
      </c>
      <c r="N809" s="496">
        <f t="shared" ref="N809" si="1982">N810</f>
        <v>2430</v>
      </c>
      <c r="O809" s="496">
        <f t="shared" ref="O809" si="1983">O810</f>
        <v>2430</v>
      </c>
      <c r="P809" s="496">
        <f t="shared" ref="P809" si="1984">P810</f>
        <v>2430</v>
      </c>
      <c r="Q809" s="496">
        <f t="shared" ref="Q809" si="1985">Q810</f>
        <v>2430</v>
      </c>
      <c r="R809" s="496">
        <f t="shared" ref="R809" si="1986">R810</f>
        <v>2430</v>
      </c>
      <c r="S809" s="496">
        <f t="shared" ref="S809" si="1987">S810</f>
        <v>2300</v>
      </c>
      <c r="T809" s="496">
        <f t="shared" ref="T809" si="1988">T810</f>
        <v>2300</v>
      </c>
      <c r="U809" s="496">
        <f t="shared" ref="U809" si="1989">U810</f>
        <v>2300</v>
      </c>
      <c r="V809" s="516">
        <f t="shared" si="1966"/>
        <v>100</v>
      </c>
      <c r="W809" s="504"/>
      <c r="X809" s="504"/>
      <c r="Y809" s="504"/>
      <c r="Z809" s="504"/>
      <c r="AA809" s="504"/>
      <c r="AB809" s="504"/>
      <c r="AC809" s="504"/>
    </row>
    <row r="810" spans="1:29" x14ac:dyDescent="0.25">
      <c r="A810" s="616"/>
      <c r="B810" s="505" t="s">
        <v>13</v>
      </c>
      <c r="C810" s="528">
        <f t="shared" ref="C810" si="1990">G810+J810+M810+P810+S810</f>
        <v>11960</v>
      </c>
      <c r="D810" s="528">
        <f t="shared" ref="D810" si="1991">H810+K810+N810+Q810+T810</f>
        <v>11960</v>
      </c>
      <c r="E810" s="528">
        <f t="shared" ref="E810" si="1992">I810+L810+O810+R810+U810</f>
        <v>11960</v>
      </c>
      <c r="F810" s="564">
        <f t="shared" ref="F810" si="1993">E810/C810*100</f>
        <v>100</v>
      </c>
      <c r="G810" s="551">
        <v>2300</v>
      </c>
      <c r="H810" s="551">
        <v>2300</v>
      </c>
      <c r="I810" s="551">
        <v>2300</v>
      </c>
      <c r="J810" s="551">
        <v>2500</v>
      </c>
      <c r="K810" s="551">
        <v>2500</v>
      </c>
      <c r="L810" s="551">
        <v>2500</v>
      </c>
      <c r="M810" s="551">
        <v>2430</v>
      </c>
      <c r="N810" s="551">
        <v>2430</v>
      </c>
      <c r="O810" s="551">
        <v>2430</v>
      </c>
      <c r="P810" s="551">
        <v>2430</v>
      </c>
      <c r="Q810" s="551">
        <v>2430</v>
      </c>
      <c r="R810" s="551">
        <v>2430</v>
      </c>
      <c r="S810" s="551">
        <v>2300</v>
      </c>
      <c r="T810" s="551">
        <v>2300</v>
      </c>
      <c r="U810" s="551">
        <v>2300</v>
      </c>
      <c r="V810" s="605">
        <f t="shared" si="1966"/>
        <v>100</v>
      </c>
      <c r="W810" s="504"/>
      <c r="X810" s="504"/>
      <c r="Y810" s="504"/>
      <c r="Z810" s="504"/>
      <c r="AA810" s="504"/>
      <c r="AB810" s="504"/>
      <c r="AC810" s="504"/>
    </row>
    <row r="811" spans="1:29" ht="124.5" customHeight="1" x14ac:dyDescent="0.25">
      <c r="A811" s="616">
        <v>241</v>
      </c>
      <c r="B811" s="434" t="s">
        <v>91</v>
      </c>
      <c r="C811" s="496">
        <f>C812</f>
        <v>25044</v>
      </c>
      <c r="D811" s="496">
        <f t="shared" ref="D811:E811" si="1994">D812</f>
        <v>25044</v>
      </c>
      <c r="E811" s="496">
        <f t="shared" si="1994"/>
        <v>25044</v>
      </c>
      <c r="F811" s="561">
        <f>F812</f>
        <v>100</v>
      </c>
      <c r="G811" s="496">
        <f>G812</f>
        <v>4800</v>
      </c>
      <c r="H811" s="496">
        <f t="shared" ref="H811:U811" si="1995">H812</f>
        <v>4800</v>
      </c>
      <c r="I811" s="496">
        <f t="shared" si="1995"/>
        <v>4800</v>
      </c>
      <c r="J811" s="496">
        <f t="shared" si="1995"/>
        <v>5216</v>
      </c>
      <c r="K811" s="496">
        <f t="shared" si="1995"/>
        <v>5216</v>
      </c>
      <c r="L811" s="496">
        <f t="shared" si="1995"/>
        <v>5216</v>
      </c>
      <c r="M811" s="496">
        <f t="shared" si="1995"/>
        <v>4935</v>
      </c>
      <c r="N811" s="496">
        <f t="shared" si="1995"/>
        <v>4935</v>
      </c>
      <c r="O811" s="496">
        <f t="shared" si="1995"/>
        <v>4935</v>
      </c>
      <c r="P811" s="496">
        <f t="shared" si="1995"/>
        <v>4935</v>
      </c>
      <c r="Q811" s="496">
        <f t="shared" si="1995"/>
        <v>4935</v>
      </c>
      <c r="R811" s="496">
        <f t="shared" si="1995"/>
        <v>4935</v>
      </c>
      <c r="S811" s="496">
        <f t="shared" si="1995"/>
        <v>5158</v>
      </c>
      <c r="T811" s="496">
        <f t="shared" si="1995"/>
        <v>5158</v>
      </c>
      <c r="U811" s="496">
        <f t="shared" si="1995"/>
        <v>5158</v>
      </c>
      <c r="V811" s="561">
        <f>V812</f>
        <v>100</v>
      </c>
      <c r="W811" s="504"/>
      <c r="X811" s="504"/>
      <c r="Y811" s="504"/>
      <c r="Z811" s="504"/>
      <c r="AA811" s="504"/>
      <c r="AB811" s="504"/>
      <c r="AC811" s="504"/>
    </row>
    <row r="812" spans="1:29" x14ac:dyDescent="0.25">
      <c r="A812" s="616"/>
      <c r="B812" s="505" t="s">
        <v>13</v>
      </c>
      <c r="C812" s="496">
        <f>G812+J812+M812+P812+S812</f>
        <v>25044</v>
      </c>
      <c r="D812" s="496">
        <f t="shared" ref="D812:E812" si="1996">H812+K812+N812+Q812+T812</f>
        <v>25044</v>
      </c>
      <c r="E812" s="496">
        <f t="shared" si="1996"/>
        <v>25044</v>
      </c>
      <c r="F812" s="562">
        <f>E812/C812*100</f>
        <v>100</v>
      </c>
      <c r="G812" s="528">
        <v>4800</v>
      </c>
      <c r="H812" s="528">
        <v>4800</v>
      </c>
      <c r="I812" s="528">
        <v>4800</v>
      </c>
      <c r="J812" s="528">
        <v>5216</v>
      </c>
      <c r="K812" s="528">
        <v>5216</v>
      </c>
      <c r="L812" s="528">
        <v>5216</v>
      </c>
      <c r="M812" s="528">
        <v>4935</v>
      </c>
      <c r="N812" s="528">
        <v>4935</v>
      </c>
      <c r="O812" s="528">
        <v>4935</v>
      </c>
      <c r="P812" s="528">
        <v>4935</v>
      </c>
      <c r="Q812" s="528">
        <v>4935</v>
      </c>
      <c r="R812" s="528">
        <v>4935</v>
      </c>
      <c r="S812" s="528">
        <v>5158</v>
      </c>
      <c r="T812" s="528">
        <v>5158</v>
      </c>
      <c r="U812" s="528">
        <v>5158</v>
      </c>
      <c r="V812" s="562">
        <f>U812/S812*100</f>
        <v>100</v>
      </c>
      <c r="W812" s="504"/>
      <c r="X812" s="504"/>
      <c r="Y812" s="504"/>
      <c r="Z812" s="504"/>
      <c r="AA812" s="504"/>
      <c r="AB812" s="504"/>
      <c r="AC812" s="504"/>
    </row>
    <row r="813" spans="1:29" ht="120" x14ac:dyDescent="0.25">
      <c r="A813" s="616">
        <v>242</v>
      </c>
      <c r="B813" s="434" t="s">
        <v>93</v>
      </c>
      <c r="C813" s="496">
        <f>C814</f>
        <v>24592</v>
      </c>
      <c r="D813" s="496">
        <f t="shared" ref="D813" si="1997">D814</f>
        <v>24592</v>
      </c>
      <c r="E813" s="496">
        <f t="shared" ref="E813" si="1998">E814</f>
        <v>24592</v>
      </c>
      <c r="F813" s="561">
        <f>F814</f>
        <v>100</v>
      </c>
      <c r="G813" s="496">
        <f>G814</f>
        <v>4700</v>
      </c>
      <c r="H813" s="496">
        <f t="shared" ref="H813:V813" si="1999">H814</f>
        <v>4700</v>
      </c>
      <c r="I813" s="496">
        <f t="shared" si="1999"/>
        <v>4700</v>
      </c>
      <c r="J813" s="496">
        <f t="shared" si="1999"/>
        <v>5117</v>
      </c>
      <c r="K813" s="496">
        <f t="shared" si="1999"/>
        <v>5117</v>
      </c>
      <c r="L813" s="496">
        <f t="shared" si="1999"/>
        <v>5117</v>
      </c>
      <c r="M813" s="496">
        <f t="shared" si="1999"/>
        <v>4849</v>
      </c>
      <c r="N813" s="496">
        <f t="shared" si="1999"/>
        <v>4849</v>
      </c>
      <c r="O813" s="496">
        <f t="shared" si="1999"/>
        <v>4849</v>
      </c>
      <c r="P813" s="496">
        <f t="shared" si="1999"/>
        <v>4849</v>
      </c>
      <c r="Q813" s="496">
        <f t="shared" si="1999"/>
        <v>4849</v>
      </c>
      <c r="R813" s="496">
        <f t="shared" si="1999"/>
        <v>4849</v>
      </c>
      <c r="S813" s="496">
        <f t="shared" si="1999"/>
        <v>5077</v>
      </c>
      <c r="T813" s="496">
        <f t="shared" si="1999"/>
        <v>5077</v>
      </c>
      <c r="U813" s="496">
        <f t="shared" si="1999"/>
        <v>5077</v>
      </c>
      <c r="V813" s="561">
        <f t="shared" si="1999"/>
        <v>100</v>
      </c>
      <c r="W813" s="504"/>
      <c r="X813" s="504"/>
      <c r="Y813" s="504"/>
      <c r="Z813" s="504"/>
      <c r="AA813" s="504"/>
      <c r="AB813" s="504"/>
      <c r="AC813" s="504"/>
    </row>
    <row r="814" spans="1:29" x14ac:dyDescent="0.25">
      <c r="A814" s="616"/>
      <c r="B814" s="505" t="s">
        <v>13</v>
      </c>
      <c r="C814" s="496">
        <f>G814+J814+M814+P814+S814</f>
        <v>24592</v>
      </c>
      <c r="D814" s="496">
        <f t="shared" ref="D814" si="2000">H814+K814+N814+Q814+T814</f>
        <v>24592</v>
      </c>
      <c r="E814" s="496">
        <f t="shared" ref="E814" si="2001">I814+L814+O814+R814+U814</f>
        <v>24592</v>
      </c>
      <c r="F814" s="562">
        <f>E814/C814*100</f>
        <v>100</v>
      </c>
      <c r="G814" s="528">
        <v>4700</v>
      </c>
      <c r="H814" s="528">
        <v>4700</v>
      </c>
      <c r="I814" s="528">
        <v>4700</v>
      </c>
      <c r="J814" s="528">
        <v>5117</v>
      </c>
      <c r="K814" s="528">
        <v>5117</v>
      </c>
      <c r="L814" s="528">
        <v>5117</v>
      </c>
      <c r="M814" s="528">
        <v>4849</v>
      </c>
      <c r="N814" s="528">
        <v>4849</v>
      </c>
      <c r="O814" s="528">
        <v>4849</v>
      </c>
      <c r="P814" s="528">
        <v>4849</v>
      </c>
      <c r="Q814" s="528">
        <v>4849</v>
      </c>
      <c r="R814" s="528">
        <v>4849</v>
      </c>
      <c r="S814" s="528">
        <v>5077</v>
      </c>
      <c r="T814" s="528">
        <v>5077</v>
      </c>
      <c r="U814" s="528">
        <v>5077</v>
      </c>
      <c r="V814" s="562">
        <f>U814/S814*100</f>
        <v>100</v>
      </c>
      <c r="W814" s="504"/>
      <c r="X814" s="504"/>
      <c r="Y814" s="504"/>
      <c r="Z814" s="504"/>
      <c r="AA814" s="504"/>
      <c r="AB814" s="504"/>
      <c r="AC814" s="504"/>
    </row>
    <row r="815" spans="1:29" ht="28.5" x14ac:dyDescent="0.25">
      <c r="A815" s="616"/>
      <c r="B815" s="506" t="s">
        <v>54</v>
      </c>
      <c r="C815" s="543">
        <f>C808+C810+C812+C814</f>
        <v>72746</v>
      </c>
      <c r="D815" s="543">
        <f t="shared" ref="D815:E815" si="2002">D808+D810+D812+D814</f>
        <v>72746</v>
      </c>
      <c r="E815" s="543">
        <f t="shared" si="2002"/>
        <v>72746</v>
      </c>
      <c r="F815" s="563">
        <f>E815/C815*100</f>
        <v>100</v>
      </c>
      <c r="G815" s="543">
        <f>G808+G810+G812+G814</f>
        <v>13900</v>
      </c>
      <c r="H815" s="543">
        <f>H808+H810+H812+H814</f>
        <v>13900</v>
      </c>
      <c r="I815" s="543">
        <f t="shared" ref="I815:U815" si="2003">I808+I810+I812+I814</f>
        <v>13900</v>
      </c>
      <c r="J815" s="543">
        <f t="shared" si="2003"/>
        <v>15133</v>
      </c>
      <c r="K815" s="543">
        <f t="shared" si="2003"/>
        <v>15133</v>
      </c>
      <c r="L815" s="543">
        <f t="shared" si="2003"/>
        <v>15133</v>
      </c>
      <c r="M815" s="543">
        <f t="shared" si="2003"/>
        <v>14464</v>
      </c>
      <c r="N815" s="543">
        <f t="shared" si="2003"/>
        <v>14464</v>
      </c>
      <c r="O815" s="543">
        <f t="shared" si="2003"/>
        <v>14464</v>
      </c>
      <c r="P815" s="543">
        <f t="shared" si="2003"/>
        <v>14464</v>
      </c>
      <c r="Q815" s="543">
        <f t="shared" si="2003"/>
        <v>14464</v>
      </c>
      <c r="R815" s="543">
        <f t="shared" si="2003"/>
        <v>14464</v>
      </c>
      <c r="S815" s="543">
        <f t="shared" si="2003"/>
        <v>14785</v>
      </c>
      <c r="T815" s="543">
        <f t="shared" si="2003"/>
        <v>14785</v>
      </c>
      <c r="U815" s="543">
        <f t="shared" si="2003"/>
        <v>14785</v>
      </c>
      <c r="V815" s="563">
        <f t="shared" ref="V815:V816" si="2004">U815/S815*100</f>
        <v>100</v>
      </c>
      <c r="W815" s="504"/>
      <c r="X815" s="504"/>
      <c r="Y815" s="504"/>
      <c r="Z815" s="504"/>
      <c r="AA815" s="504"/>
      <c r="AB815" s="504"/>
      <c r="AC815" s="504"/>
    </row>
    <row r="816" spans="1:29" x14ac:dyDescent="0.25">
      <c r="A816" s="616"/>
      <c r="B816" s="505" t="s">
        <v>13</v>
      </c>
      <c r="C816" s="496">
        <f>G816+J816+M816+P816+S816</f>
        <v>72746</v>
      </c>
      <c r="D816" s="496">
        <f t="shared" ref="D816" si="2005">H816+K816+N816+Q816+T816</f>
        <v>72746</v>
      </c>
      <c r="E816" s="496">
        <f t="shared" ref="E816" si="2006">I816+L816+O816+R816+U816</f>
        <v>72746</v>
      </c>
      <c r="F816" s="562">
        <f>E816/C816*100</f>
        <v>100</v>
      </c>
      <c r="G816" s="528">
        <f>G808+G810+G812+G814</f>
        <v>13900</v>
      </c>
      <c r="H816" s="528">
        <f>H808+H810+H812+H814</f>
        <v>13900</v>
      </c>
      <c r="I816" s="528">
        <f t="shared" ref="I816:U816" si="2007">I808+I810+I812+I814</f>
        <v>13900</v>
      </c>
      <c r="J816" s="528">
        <f t="shared" si="2007"/>
        <v>15133</v>
      </c>
      <c r="K816" s="528">
        <f t="shared" si="2007"/>
        <v>15133</v>
      </c>
      <c r="L816" s="528">
        <f t="shared" si="2007"/>
        <v>15133</v>
      </c>
      <c r="M816" s="528">
        <f t="shared" si="2007"/>
        <v>14464</v>
      </c>
      <c r="N816" s="528">
        <f t="shared" si="2007"/>
        <v>14464</v>
      </c>
      <c r="O816" s="528">
        <f t="shared" si="2007"/>
        <v>14464</v>
      </c>
      <c r="P816" s="528">
        <f t="shared" si="2007"/>
        <v>14464</v>
      </c>
      <c r="Q816" s="528">
        <f t="shared" si="2007"/>
        <v>14464</v>
      </c>
      <c r="R816" s="528">
        <f t="shared" si="2007"/>
        <v>14464</v>
      </c>
      <c r="S816" s="528">
        <f t="shared" si="2007"/>
        <v>14785</v>
      </c>
      <c r="T816" s="528">
        <f t="shared" si="2007"/>
        <v>14785</v>
      </c>
      <c r="U816" s="528">
        <f t="shared" si="2007"/>
        <v>14785</v>
      </c>
      <c r="V816" s="562">
        <f t="shared" si="2004"/>
        <v>100</v>
      </c>
      <c r="W816" s="504"/>
      <c r="X816" s="504"/>
      <c r="Y816" s="504"/>
      <c r="Z816" s="504"/>
      <c r="AA816" s="504"/>
      <c r="AB816" s="504"/>
      <c r="AC816" s="504"/>
    </row>
    <row r="817" spans="1:29" x14ac:dyDescent="0.25">
      <c r="A817" s="672" t="s">
        <v>94</v>
      </c>
      <c r="B817" s="672"/>
      <c r="C817" s="672"/>
      <c r="D817" s="672"/>
      <c r="E817" s="672"/>
      <c r="F817" s="672"/>
      <c r="G817" s="672"/>
      <c r="H817" s="672"/>
      <c r="I817" s="672"/>
      <c r="J817" s="672"/>
      <c r="K817" s="672"/>
      <c r="L817" s="672"/>
      <c r="M817" s="672"/>
      <c r="N817" s="672"/>
      <c r="O817" s="672"/>
      <c r="P817" s="672"/>
      <c r="Q817" s="672"/>
      <c r="R817" s="672"/>
      <c r="S817" s="672"/>
      <c r="T817" s="672"/>
      <c r="U817" s="672"/>
      <c r="V817" s="672"/>
      <c r="W817" s="504"/>
      <c r="X817" s="504"/>
      <c r="Y817" s="504"/>
      <c r="Z817" s="504"/>
      <c r="AA817" s="504"/>
      <c r="AB817" s="504"/>
      <c r="AC817" s="504"/>
    </row>
    <row r="818" spans="1:29" ht="60" x14ac:dyDescent="0.25">
      <c r="A818" s="616">
        <v>243</v>
      </c>
      <c r="B818" s="434" t="s">
        <v>95</v>
      </c>
      <c r="C818" s="496">
        <f t="shared" ref="C818" si="2008">C819</f>
        <v>5966</v>
      </c>
      <c r="D818" s="496">
        <f t="shared" ref="D818" si="2009">D819</f>
        <v>5966</v>
      </c>
      <c r="E818" s="496">
        <f t="shared" ref="E818" si="2010">E819</f>
        <v>5835.64</v>
      </c>
      <c r="F818" s="561">
        <f t="shared" ref="F818" si="2011">F819+F820</f>
        <v>484.42126285014172</v>
      </c>
      <c r="G818" s="496">
        <f t="shared" ref="G818" si="2012">G819</f>
        <v>1100</v>
      </c>
      <c r="H818" s="496">
        <f t="shared" ref="H818" si="2013">H819</f>
        <v>1100</v>
      </c>
      <c r="I818" s="496">
        <f t="shared" ref="I818" si="2014">I819</f>
        <v>1032.8699999999999</v>
      </c>
      <c r="J818" s="496">
        <f t="shared" ref="J818" si="2015">J819</f>
        <v>1200</v>
      </c>
      <c r="K818" s="496">
        <f t="shared" ref="K818" si="2016">K819</f>
        <v>1200</v>
      </c>
      <c r="L818" s="496">
        <f t="shared" ref="L818" si="2017">L819</f>
        <v>1142.1300000000001</v>
      </c>
      <c r="M818" s="496">
        <f t="shared" ref="M818" si="2018">M819</f>
        <v>1170</v>
      </c>
      <c r="N818" s="496">
        <f t="shared" ref="N818" si="2019">N819</f>
        <v>1170</v>
      </c>
      <c r="O818" s="496">
        <f t="shared" ref="O818" si="2020">O819</f>
        <v>1170</v>
      </c>
      <c r="P818" s="496">
        <f t="shared" ref="P818" si="2021">P819</f>
        <v>1200</v>
      </c>
      <c r="Q818" s="496">
        <f t="shared" ref="Q818" si="2022">Q819</f>
        <v>1200</v>
      </c>
      <c r="R818" s="496">
        <f t="shared" ref="R818" si="2023">R819</f>
        <v>1194.6400000000001</v>
      </c>
      <c r="S818" s="496">
        <f t="shared" ref="S818" si="2024">S819</f>
        <v>1296</v>
      </c>
      <c r="T818" s="496">
        <f t="shared" ref="T818" si="2025">T819</f>
        <v>1296</v>
      </c>
      <c r="U818" s="496">
        <f t="shared" ref="U818" si="2026">U819</f>
        <v>1296</v>
      </c>
      <c r="V818" s="516">
        <f t="shared" ref="V818:V825" si="2027">U818/S818*100</f>
        <v>100</v>
      </c>
      <c r="W818" s="504"/>
      <c r="X818" s="504"/>
      <c r="Y818" s="504"/>
      <c r="Z818" s="504"/>
      <c r="AA818" s="504"/>
      <c r="AB818" s="504"/>
      <c r="AC818" s="504"/>
    </row>
    <row r="819" spans="1:29" x14ac:dyDescent="0.25">
      <c r="A819" s="616"/>
      <c r="B819" s="505" t="s">
        <v>13</v>
      </c>
      <c r="C819" s="528">
        <f t="shared" ref="C819" si="2028">G819+J819+M819+P819+S819</f>
        <v>5966</v>
      </c>
      <c r="D819" s="528">
        <f t="shared" ref="D819" si="2029">H819+K819+N819+Q819+T819</f>
        <v>5966</v>
      </c>
      <c r="E819" s="528">
        <f t="shared" ref="E819" si="2030">I819+L819+O819+R819+U819</f>
        <v>5835.64</v>
      </c>
      <c r="F819" s="564">
        <f t="shared" ref="F819" si="2031">E819/C819*100</f>
        <v>97.814951391216894</v>
      </c>
      <c r="G819" s="528">
        <v>1100</v>
      </c>
      <c r="H819" s="528">
        <v>1100</v>
      </c>
      <c r="I819" s="528">
        <v>1032.8699999999999</v>
      </c>
      <c r="J819" s="528">
        <v>1200</v>
      </c>
      <c r="K819" s="528">
        <v>1200</v>
      </c>
      <c r="L819" s="528">
        <v>1142.1300000000001</v>
      </c>
      <c r="M819" s="528">
        <v>1170</v>
      </c>
      <c r="N819" s="528">
        <v>1170</v>
      </c>
      <c r="O819" s="528">
        <v>1170</v>
      </c>
      <c r="P819" s="528">
        <v>1200</v>
      </c>
      <c r="Q819" s="528">
        <v>1200</v>
      </c>
      <c r="R819" s="528">
        <v>1194.6400000000001</v>
      </c>
      <c r="S819" s="528">
        <v>1296</v>
      </c>
      <c r="T819" s="528">
        <v>1296</v>
      </c>
      <c r="U819" s="528">
        <v>1296</v>
      </c>
      <c r="V819" s="562">
        <f t="shared" si="2027"/>
        <v>100</v>
      </c>
      <c r="W819" s="504"/>
      <c r="X819" s="504"/>
      <c r="Y819" s="504"/>
      <c r="Z819" s="504"/>
      <c r="AA819" s="504"/>
      <c r="AB819" s="504"/>
      <c r="AC819" s="504"/>
    </row>
    <row r="820" spans="1:29" ht="165" x14ac:dyDescent="0.25">
      <c r="A820" s="616">
        <v>244</v>
      </c>
      <c r="B820" s="434" t="s">
        <v>96</v>
      </c>
      <c r="C820" s="496">
        <f t="shared" ref="C820" si="2032">C821</f>
        <v>21100</v>
      </c>
      <c r="D820" s="496">
        <f t="shared" ref="D820" si="2033">D821</f>
        <v>21100</v>
      </c>
      <c r="E820" s="496">
        <f t="shared" ref="E820" si="2034">E821</f>
        <v>20428.22</v>
      </c>
      <c r="F820" s="561">
        <f t="shared" ref="F820" si="2035">F821+F822</f>
        <v>386.60631145892484</v>
      </c>
      <c r="G820" s="496">
        <f t="shared" ref="G820" si="2036">G821</f>
        <v>4500</v>
      </c>
      <c r="H820" s="496">
        <f t="shared" ref="H820" si="2037">H821</f>
        <v>4500</v>
      </c>
      <c r="I820" s="496">
        <f t="shared" ref="I820" si="2038">I821</f>
        <v>4464.3</v>
      </c>
      <c r="J820" s="496">
        <f t="shared" ref="J820" si="2039">J821</f>
        <v>4500</v>
      </c>
      <c r="K820" s="496">
        <f t="shared" ref="K820" si="2040">K821</f>
        <v>4500</v>
      </c>
      <c r="L820" s="496">
        <f t="shared" ref="L820" si="2041">L821</f>
        <v>4428.92</v>
      </c>
      <c r="M820" s="496">
        <f t="shared" ref="M820" si="2042">M821</f>
        <v>4000</v>
      </c>
      <c r="N820" s="496">
        <f t="shared" ref="N820" si="2043">N821</f>
        <v>4000</v>
      </c>
      <c r="O820" s="496">
        <f t="shared" ref="O820" si="2044">O821</f>
        <v>4000</v>
      </c>
      <c r="P820" s="496">
        <f t="shared" ref="P820" si="2045">P821</f>
        <v>3900</v>
      </c>
      <c r="Q820" s="496">
        <f t="shared" ref="Q820" si="2046">Q821</f>
        <v>3900</v>
      </c>
      <c r="R820" s="496">
        <f t="shared" ref="R820" si="2047">R821</f>
        <v>3335</v>
      </c>
      <c r="S820" s="496">
        <f t="shared" ref="S820" si="2048">S821</f>
        <v>4200</v>
      </c>
      <c r="T820" s="496">
        <f t="shared" ref="T820" si="2049">T821</f>
        <v>4200</v>
      </c>
      <c r="U820" s="496">
        <f t="shared" ref="U820" si="2050">U821</f>
        <v>4200</v>
      </c>
      <c r="V820" s="516">
        <f t="shared" si="2027"/>
        <v>100</v>
      </c>
      <c r="W820" s="504"/>
      <c r="X820" s="504"/>
      <c r="Y820" s="504"/>
      <c r="Z820" s="504"/>
      <c r="AA820" s="504"/>
      <c r="AB820" s="504"/>
      <c r="AC820" s="504"/>
    </row>
    <row r="821" spans="1:29" x14ac:dyDescent="0.25">
      <c r="A821" s="616"/>
      <c r="B821" s="505" t="s">
        <v>13</v>
      </c>
      <c r="C821" s="528">
        <f t="shared" ref="C821" si="2051">G821+J821+M821+P821+S821</f>
        <v>21100</v>
      </c>
      <c r="D821" s="528">
        <f t="shared" ref="D821" si="2052">H821+K821+N821+Q821+T821</f>
        <v>21100</v>
      </c>
      <c r="E821" s="528">
        <f t="shared" ref="E821" si="2053">I821+L821+O821+R821+U821</f>
        <v>20428.22</v>
      </c>
      <c r="F821" s="564">
        <f t="shared" ref="F821" si="2054">E821/C821*100</f>
        <v>96.816208530805696</v>
      </c>
      <c r="G821" s="528">
        <v>4500</v>
      </c>
      <c r="H821" s="528">
        <v>4500</v>
      </c>
      <c r="I821" s="528">
        <v>4464.3</v>
      </c>
      <c r="J821" s="528">
        <v>4500</v>
      </c>
      <c r="K821" s="528">
        <v>4500</v>
      </c>
      <c r="L821" s="528">
        <v>4428.92</v>
      </c>
      <c r="M821" s="528">
        <v>4000</v>
      </c>
      <c r="N821" s="528">
        <v>4000</v>
      </c>
      <c r="O821" s="528">
        <v>4000</v>
      </c>
      <c r="P821" s="528">
        <v>3900</v>
      </c>
      <c r="Q821" s="528">
        <v>3900</v>
      </c>
      <c r="R821" s="528">
        <v>3335</v>
      </c>
      <c r="S821" s="528">
        <v>4200</v>
      </c>
      <c r="T821" s="528">
        <v>4200</v>
      </c>
      <c r="U821" s="528">
        <v>4200</v>
      </c>
      <c r="V821" s="562">
        <f t="shared" si="2027"/>
        <v>100</v>
      </c>
      <c r="W821" s="504"/>
      <c r="X821" s="504"/>
      <c r="Y821" s="504"/>
      <c r="Z821" s="504"/>
      <c r="AA821" s="504"/>
      <c r="AB821" s="504"/>
      <c r="AC821" s="504"/>
    </row>
    <row r="822" spans="1:29" ht="126" customHeight="1" x14ac:dyDescent="0.25">
      <c r="A822" s="616">
        <v>245</v>
      </c>
      <c r="B822" s="434" t="s">
        <v>97</v>
      </c>
      <c r="C822" s="496">
        <f t="shared" ref="C822" si="2055">C823</f>
        <v>34532</v>
      </c>
      <c r="D822" s="496">
        <f t="shared" ref="D822" si="2056">D823</f>
        <v>34532</v>
      </c>
      <c r="E822" s="496">
        <f t="shared" ref="E822" si="2057">E823</f>
        <v>34154.58</v>
      </c>
      <c r="F822" s="561">
        <f t="shared" ref="F822" si="2058">F823+F824</f>
        <v>289.79010292811915</v>
      </c>
      <c r="G822" s="496">
        <f t="shared" ref="G822" si="2059">G823</f>
        <v>9400</v>
      </c>
      <c r="H822" s="496">
        <f t="shared" ref="H822" si="2060">H823</f>
        <v>9400</v>
      </c>
      <c r="I822" s="496">
        <f t="shared" ref="I822" si="2061">I823</f>
        <v>9336.19</v>
      </c>
      <c r="J822" s="496">
        <f t="shared" ref="J822" si="2062">J823</f>
        <v>10300</v>
      </c>
      <c r="K822" s="496">
        <f t="shared" ref="K822" si="2063">K823</f>
        <v>10300</v>
      </c>
      <c r="L822" s="496">
        <f t="shared" ref="L822" si="2064">L823</f>
        <v>9986.39</v>
      </c>
      <c r="M822" s="496">
        <f t="shared" ref="M822" si="2065">M823</f>
        <v>7416</v>
      </c>
      <c r="N822" s="496">
        <f t="shared" ref="N822" si="2066">N823</f>
        <v>7416</v>
      </c>
      <c r="O822" s="496">
        <f t="shared" ref="O822" si="2067">O823</f>
        <v>7416</v>
      </c>
      <c r="P822" s="496">
        <f t="shared" ref="P822" si="2068">P823</f>
        <v>3708</v>
      </c>
      <c r="Q822" s="496">
        <f t="shared" ref="Q822" si="2069">Q823</f>
        <v>3708</v>
      </c>
      <c r="R822" s="496">
        <f t="shared" ref="R822" si="2070">R823</f>
        <v>3708</v>
      </c>
      <c r="S822" s="496">
        <f t="shared" ref="S822" si="2071">S823</f>
        <v>3708</v>
      </c>
      <c r="T822" s="496">
        <f t="shared" ref="T822" si="2072">T823</f>
        <v>3708</v>
      </c>
      <c r="U822" s="496">
        <f t="shared" ref="U822" si="2073">U823</f>
        <v>3708</v>
      </c>
      <c r="V822" s="516">
        <f t="shared" si="2027"/>
        <v>100</v>
      </c>
      <c r="W822" s="504"/>
      <c r="X822" s="504"/>
      <c r="Y822" s="504"/>
      <c r="Z822" s="504"/>
      <c r="AA822" s="504"/>
      <c r="AB822" s="504"/>
      <c r="AC822" s="504"/>
    </row>
    <row r="823" spans="1:29" x14ac:dyDescent="0.25">
      <c r="A823" s="616"/>
      <c r="B823" s="505" t="s">
        <v>13</v>
      </c>
      <c r="C823" s="528">
        <f t="shared" ref="C823" si="2074">G823+J823+M823+P823+S823</f>
        <v>34532</v>
      </c>
      <c r="D823" s="528">
        <f t="shared" ref="D823" si="2075">H823+K823+N823+Q823+T823</f>
        <v>34532</v>
      </c>
      <c r="E823" s="528">
        <f t="shared" ref="E823" si="2076">I823+L823+O823+R823+U823</f>
        <v>34154.58</v>
      </c>
      <c r="F823" s="564">
        <f t="shared" ref="F823" si="2077">E823/C823*100</f>
        <v>98.907042742963057</v>
      </c>
      <c r="G823" s="528">
        <v>9400</v>
      </c>
      <c r="H823" s="528">
        <v>9400</v>
      </c>
      <c r="I823" s="528">
        <v>9336.19</v>
      </c>
      <c r="J823" s="528">
        <v>10300</v>
      </c>
      <c r="K823" s="528">
        <v>10300</v>
      </c>
      <c r="L823" s="528">
        <v>9986.39</v>
      </c>
      <c r="M823" s="528">
        <v>7416</v>
      </c>
      <c r="N823" s="528">
        <v>7416</v>
      </c>
      <c r="O823" s="528">
        <v>7416</v>
      </c>
      <c r="P823" s="528">
        <v>3708</v>
      </c>
      <c r="Q823" s="528">
        <v>3708</v>
      </c>
      <c r="R823" s="528">
        <v>3708</v>
      </c>
      <c r="S823" s="528">
        <v>3708</v>
      </c>
      <c r="T823" s="528">
        <v>3708</v>
      </c>
      <c r="U823" s="528">
        <v>3708</v>
      </c>
      <c r="V823" s="562">
        <f t="shared" si="2027"/>
        <v>100</v>
      </c>
      <c r="W823" s="504"/>
      <c r="X823" s="504"/>
      <c r="Y823" s="504"/>
      <c r="Z823" s="504"/>
      <c r="AA823" s="504"/>
      <c r="AB823" s="504"/>
      <c r="AC823" s="504"/>
    </row>
    <row r="824" spans="1:29" ht="75" x14ac:dyDescent="0.25">
      <c r="A824" s="616">
        <v>246</v>
      </c>
      <c r="B824" s="434" t="s">
        <v>98</v>
      </c>
      <c r="C824" s="496">
        <f t="shared" ref="C824" si="2078">C825</f>
        <v>95082</v>
      </c>
      <c r="D824" s="496">
        <f t="shared" ref="D824" si="2079">D825</f>
        <v>94456.56</v>
      </c>
      <c r="E824" s="496">
        <f t="shared" ref="E824" si="2080">E825</f>
        <v>86414.36</v>
      </c>
      <c r="F824" s="561">
        <f t="shared" ref="F824" si="2081">F825+F826</f>
        <v>190.88306018515607</v>
      </c>
      <c r="G824" s="496">
        <f t="shared" ref="G824" si="2082">G825</f>
        <v>30000</v>
      </c>
      <c r="H824" s="496">
        <f t="shared" ref="H824" si="2083">H825</f>
        <v>30000</v>
      </c>
      <c r="I824" s="496">
        <f t="shared" ref="I824" si="2084">I825</f>
        <v>22891</v>
      </c>
      <c r="J824" s="496">
        <f t="shared" ref="J824" si="2085">J825</f>
        <v>33100</v>
      </c>
      <c r="K824" s="496">
        <f t="shared" ref="K824" si="2086">K825</f>
        <v>33100</v>
      </c>
      <c r="L824" s="496">
        <f t="shared" ref="L824" si="2087">L825</f>
        <v>33041.79</v>
      </c>
      <c r="M824" s="496">
        <f t="shared" ref="M824" si="2088">M825</f>
        <v>10556</v>
      </c>
      <c r="N824" s="496">
        <f t="shared" ref="N824" si="2089">N825</f>
        <v>10556</v>
      </c>
      <c r="O824" s="496">
        <f t="shared" ref="O824" si="2090">O825</f>
        <v>9932.24</v>
      </c>
      <c r="P824" s="496">
        <f t="shared" ref="P824" si="2091">P825</f>
        <v>10126</v>
      </c>
      <c r="Q824" s="496">
        <f t="shared" ref="Q824" si="2092">Q825</f>
        <v>10126</v>
      </c>
      <c r="R824" s="496">
        <f t="shared" ref="R824" si="2093">R825</f>
        <v>9874.77</v>
      </c>
      <c r="S824" s="496">
        <f t="shared" ref="S824" si="2094">S825</f>
        <v>11300</v>
      </c>
      <c r="T824" s="496">
        <f t="shared" ref="T824" si="2095">T825</f>
        <v>10674.56</v>
      </c>
      <c r="U824" s="496">
        <f t="shared" ref="U824" si="2096">U825</f>
        <v>10674.56</v>
      </c>
      <c r="V824" s="516">
        <f t="shared" si="2027"/>
        <v>94.46513274336283</v>
      </c>
      <c r="W824" s="504"/>
      <c r="X824" s="504"/>
      <c r="Y824" s="504"/>
      <c r="Z824" s="504"/>
      <c r="AA824" s="504"/>
      <c r="AB824" s="504"/>
      <c r="AC824" s="504"/>
    </row>
    <row r="825" spans="1:29" x14ac:dyDescent="0.25">
      <c r="A825" s="616"/>
      <c r="B825" s="505" t="s">
        <v>13</v>
      </c>
      <c r="C825" s="528">
        <f t="shared" ref="C825" si="2097">G825+J825+M825+P825+S825</f>
        <v>95082</v>
      </c>
      <c r="D825" s="528">
        <f t="shared" ref="D825" si="2098">H825+K825+N825+Q825+T825</f>
        <v>94456.56</v>
      </c>
      <c r="E825" s="528">
        <f t="shared" ref="E825" si="2099">I825+L825+O825+R825+U825</f>
        <v>86414.36</v>
      </c>
      <c r="F825" s="564">
        <f t="shared" ref="F825" si="2100">E825/C825*100</f>
        <v>90.88403693653899</v>
      </c>
      <c r="G825" s="528">
        <v>30000</v>
      </c>
      <c r="H825" s="528">
        <v>30000</v>
      </c>
      <c r="I825" s="528">
        <v>22891</v>
      </c>
      <c r="J825" s="528">
        <v>33100</v>
      </c>
      <c r="K825" s="528">
        <v>33100</v>
      </c>
      <c r="L825" s="528">
        <v>33041.79</v>
      </c>
      <c r="M825" s="528">
        <v>10556</v>
      </c>
      <c r="N825" s="528">
        <v>10556</v>
      </c>
      <c r="O825" s="528">
        <v>9932.24</v>
      </c>
      <c r="P825" s="528">
        <v>10126</v>
      </c>
      <c r="Q825" s="528">
        <v>10126</v>
      </c>
      <c r="R825" s="528">
        <v>9874.77</v>
      </c>
      <c r="S825" s="528">
        <v>11300</v>
      </c>
      <c r="T825" s="528">
        <v>10674.56</v>
      </c>
      <c r="U825" s="528">
        <v>10674.56</v>
      </c>
      <c r="V825" s="562">
        <f t="shared" si="2027"/>
        <v>94.46513274336283</v>
      </c>
      <c r="W825" s="504"/>
      <c r="X825" s="504"/>
      <c r="Y825" s="504"/>
      <c r="Z825" s="504"/>
      <c r="AA825" s="504"/>
      <c r="AB825" s="504"/>
      <c r="AC825" s="504"/>
    </row>
    <row r="826" spans="1:29" ht="105" x14ac:dyDescent="0.25">
      <c r="A826" s="616">
        <v>247</v>
      </c>
      <c r="B826" s="434" t="s">
        <v>854</v>
      </c>
      <c r="C826" s="496">
        <f t="shared" ref="C826:E826" si="2101">C827</f>
        <v>413616</v>
      </c>
      <c r="D826" s="496">
        <f t="shared" si="2101"/>
        <v>413616</v>
      </c>
      <c r="E826" s="496">
        <f t="shared" si="2101"/>
        <v>413611.95999999996</v>
      </c>
      <c r="F826" s="516">
        <f t="shared" ref="F826:F828" si="2102">E826/C826*100</f>
        <v>99.999023248617064</v>
      </c>
      <c r="G826" s="496">
        <f>G827</f>
        <v>0</v>
      </c>
      <c r="H826" s="496">
        <f>H827</f>
        <v>0</v>
      </c>
      <c r="I826" s="496">
        <f t="shared" ref="I826:U826" si="2103">I827</f>
        <v>0</v>
      </c>
      <c r="J826" s="496">
        <f t="shared" si="2103"/>
        <v>174700</v>
      </c>
      <c r="K826" s="496">
        <f t="shared" si="2103"/>
        <v>174700</v>
      </c>
      <c r="L826" s="496">
        <f t="shared" si="2103"/>
        <v>174700</v>
      </c>
      <c r="M826" s="496">
        <f t="shared" si="2103"/>
        <v>238916</v>
      </c>
      <c r="N826" s="496">
        <f t="shared" si="2103"/>
        <v>238916</v>
      </c>
      <c r="O826" s="496">
        <f t="shared" si="2103"/>
        <v>238911.96</v>
      </c>
      <c r="P826" s="496">
        <f t="shared" si="2103"/>
        <v>0</v>
      </c>
      <c r="Q826" s="496">
        <f t="shared" si="2103"/>
        <v>0</v>
      </c>
      <c r="R826" s="496">
        <f t="shared" si="2103"/>
        <v>0</v>
      </c>
      <c r="S826" s="496">
        <f t="shared" si="2103"/>
        <v>0</v>
      </c>
      <c r="T826" s="496">
        <f t="shared" si="2103"/>
        <v>0</v>
      </c>
      <c r="U826" s="496">
        <f t="shared" si="2103"/>
        <v>0</v>
      </c>
      <c r="V826" s="561">
        <f>V827</f>
        <v>0</v>
      </c>
      <c r="W826" s="504"/>
      <c r="X826" s="504"/>
      <c r="Y826" s="504"/>
      <c r="Z826" s="504"/>
      <c r="AA826" s="504"/>
      <c r="AB826" s="504"/>
      <c r="AC826" s="504"/>
    </row>
    <row r="827" spans="1:29" x14ac:dyDescent="0.25">
      <c r="A827" s="616"/>
      <c r="B827" s="505" t="s">
        <v>13</v>
      </c>
      <c r="C827" s="528">
        <f t="shared" ref="C827:C828" si="2104">G827+J827+M827+P827+S827</f>
        <v>413616</v>
      </c>
      <c r="D827" s="528">
        <f t="shared" ref="D827:D828" si="2105">H827+K827+N827+Q827+T827</f>
        <v>413616</v>
      </c>
      <c r="E827" s="528">
        <f t="shared" ref="E827:E828" si="2106">I827+L827+O827+R827+U827</f>
        <v>413611.95999999996</v>
      </c>
      <c r="F827" s="564">
        <f t="shared" si="2102"/>
        <v>99.999023248617064</v>
      </c>
      <c r="G827" s="528">
        <v>0</v>
      </c>
      <c r="H827" s="528">
        <v>0</v>
      </c>
      <c r="I827" s="528">
        <v>0</v>
      </c>
      <c r="J827" s="528">
        <v>174700</v>
      </c>
      <c r="K827" s="528">
        <v>174700</v>
      </c>
      <c r="L827" s="528">
        <v>174700</v>
      </c>
      <c r="M827" s="528">
        <v>238916</v>
      </c>
      <c r="N827" s="528">
        <v>238916</v>
      </c>
      <c r="O827" s="528">
        <v>238911.96</v>
      </c>
      <c r="P827" s="528">
        <v>0</v>
      </c>
      <c r="Q827" s="528">
        <v>0</v>
      </c>
      <c r="R827" s="528">
        <v>0</v>
      </c>
      <c r="S827" s="528">
        <v>0</v>
      </c>
      <c r="T827" s="528">
        <v>0</v>
      </c>
      <c r="U827" s="528">
        <v>0</v>
      </c>
      <c r="V827" s="562">
        <v>0</v>
      </c>
      <c r="W827" s="504"/>
      <c r="X827" s="504"/>
      <c r="Y827" s="504"/>
      <c r="Z827" s="504"/>
      <c r="AA827" s="504"/>
      <c r="AB827" s="504"/>
      <c r="AC827" s="504"/>
    </row>
    <row r="828" spans="1:29" ht="28.5" x14ac:dyDescent="0.25">
      <c r="A828" s="616"/>
      <c r="B828" s="506" t="s">
        <v>54</v>
      </c>
      <c r="C828" s="543">
        <f t="shared" si="2104"/>
        <v>570296</v>
      </c>
      <c r="D828" s="543">
        <f t="shared" si="2105"/>
        <v>569670.56000000006</v>
      </c>
      <c r="E828" s="543">
        <f t="shared" si="2106"/>
        <v>560444.76</v>
      </c>
      <c r="F828" s="578">
        <f t="shared" si="2102"/>
        <v>98.2726093116557</v>
      </c>
      <c r="G828" s="543">
        <f t="shared" ref="G828:U829" si="2107">G818+G820+G822+G824+G826</f>
        <v>45000</v>
      </c>
      <c r="H828" s="543">
        <f t="shared" si="2107"/>
        <v>45000</v>
      </c>
      <c r="I828" s="543">
        <f t="shared" si="2107"/>
        <v>37724.36</v>
      </c>
      <c r="J828" s="543">
        <f t="shared" si="2107"/>
        <v>223800</v>
      </c>
      <c r="K828" s="543">
        <f t="shared" si="2107"/>
        <v>223800</v>
      </c>
      <c r="L828" s="543">
        <f t="shared" si="2107"/>
        <v>223299.22999999998</v>
      </c>
      <c r="M828" s="543">
        <f t="shared" si="2107"/>
        <v>262058</v>
      </c>
      <c r="N828" s="543">
        <f t="shared" si="2107"/>
        <v>262058</v>
      </c>
      <c r="O828" s="543">
        <f t="shared" si="2107"/>
        <v>261430.19999999998</v>
      </c>
      <c r="P828" s="543">
        <f t="shared" si="2107"/>
        <v>18934</v>
      </c>
      <c r="Q828" s="543">
        <f t="shared" si="2107"/>
        <v>18934</v>
      </c>
      <c r="R828" s="543">
        <f t="shared" si="2107"/>
        <v>18112.41</v>
      </c>
      <c r="S828" s="543">
        <f t="shared" si="2107"/>
        <v>20504</v>
      </c>
      <c r="T828" s="543">
        <f t="shared" si="2107"/>
        <v>19878.559999999998</v>
      </c>
      <c r="U828" s="543">
        <f t="shared" si="2107"/>
        <v>19878.559999999998</v>
      </c>
      <c r="V828" s="563">
        <f t="shared" ref="V828:V829" si="2108">U828/S828*100</f>
        <v>96.949668357393676</v>
      </c>
      <c r="W828" s="504"/>
      <c r="X828" s="504"/>
      <c r="Y828" s="504"/>
      <c r="Z828" s="504"/>
      <c r="AA828" s="504"/>
      <c r="AB828" s="504"/>
      <c r="AC828" s="504"/>
    </row>
    <row r="829" spans="1:29" x14ac:dyDescent="0.25">
      <c r="A829" s="616"/>
      <c r="B829" s="505" t="s">
        <v>13</v>
      </c>
      <c r="C829" s="528">
        <f t="shared" ref="C829" si="2109">G829+J829+M829+P829+S829</f>
        <v>570296</v>
      </c>
      <c r="D829" s="528">
        <f t="shared" ref="D829" si="2110">H829+K829+N829+Q829+T829</f>
        <v>569670.56000000006</v>
      </c>
      <c r="E829" s="528">
        <f t="shared" ref="E829" si="2111">I829+L829+O829+R829+U829</f>
        <v>560444.76</v>
      </c>
      <c r="F829" s="564">
        <f t="shared" ref="F829" si="2112">E829/C829*100</f>
        <v>98.2726093116557</v>
      </c>
      <c r="G829" s="528">
        <f t="shared" si="2107"/>
        <v>45000</v>
      </c>
      <c r="H829" s="528">
        <f>H819+H821+H823+H825+H827</f>
        <v>45000</v>
      </c>
      <c r="I829" s="528">
        <f t="shared" si="2107"/>
        <v>37724.36</v>
      </c>
      <c r="J829" s="528">
        <f t="shared" si="2107"/>
        <v>223800</v>
      </c>
      <c r="K829" s="528">
        <f t="shared" si="2107"/>
        <v>223800</v>
      </c>
      <c r="L829" s="528">
        <f t="shared" si="2107"/>
        <v>223299.22999999998</v>
      </c>
      <c r="M829" s="528">
        <f t="shared" si="2107"/>
        <v>262058</v>
      </c>
      <c r="N829" s="528">
        <f t="shared" si="2107"/>
        <v>262058</v>
      </c>
      <c r="O829" s="528">
        <f t="shared" si="2107"/>
        <v>261430.19999999998</v>
      </c>
      <c r="P829" s="528">
        <f t="shared" si="2107"/>
        <v>18934</v>
      </c>
      <c r="Q829" s="528">
        <f t="shared" si="2107"/>
        <v>18934</v>
      </c>
      <c r="R829" s="528">
        <f t="shared" si="2107"/>
        <v>18112.41</v>
      </c>
      <c r="S829" s="528">
        <f t="shared" si="2107"/>
        <v>20504</v>
      </c>
      <c r="T829" s="528">
        <f t="shared" si="2107"/>
        <v>19878.559999999998</v>
      </c>
      <c r="U829" s="528">
        <f t="shared" si="2107"/>
        <v>19878.559999999998</v>
      </c>
      <c r="V829" s="562">
        <f t="shared" si="2108"/>
        <v>96.949668357393676</v>
      </c>
      <c r="W829" s="504"/>
      <c r="X829" s="504"/>
      <c r="Y829" s="504"/>
      <c r="Z829" s="504"/>
      <c r="AA829" s="504"/>
      <c r="AB829" s="504"/>
      <c r="AC829" s="504"/>
    </row>
    <row r="830" spans="1:29" x14ac:dyDescent="0.25">
      <c r="A830" s="672" t="s">
        <v>99</v>
      </c>
      <c r="B830" s="672"/>
      <c r="C830" s="672"/>
      <c r="D830" s="672"/>
      <c r="E830" s="672"/>
      <c r="F830" s="672"/>
      <c r="G830" s="672"/>
      <c r="H830" s="672"/>
      <c r="I830" s="672"/>
      <c r="J830" s="672"/>
      <c r="K830" s="672"/>
      <c r="L830" s="672"/>
      <c r="M830" s="672"/>
      <c r="N830" s="672"/>
      <c r="O830" s="672"/>
      <c r="P830" s="672"/>
      <c r="Q830" s="672"/>
      <c r="R830" s="672"/>
      <c r="S830" s="672"/>
      <c r="T830" s="672"/>
      <c r="U830" s="672"/>
      <c r="V830" s="672"/>
      <c r="W830" s="504"/>
      <c r="X830" s="504"/>
      <c r="Y830" s="504"/>
      <c r="Z830" s="504"/>
      <c r="AA830" s="504"/>
      <c r="AB830" s="504"/>
      <c r="AC830" s="504"/>
    </row>
    <row r="831" spans="1:29" ht="41.25" customHeight="1" x14ac:dyDescent="0.25">
      <c r="A831" s="616">
        <v>248</v>
      </c>
      <c r="B831" s="434" t="s">
        <v>100</v>
      </c>
      <c r="C831" s="496">
        <f t="shared" ref="C831" si="2113">C832</f>
        <v>19230</v>
      </c>
      <c r="D831" s="496">
        <f t="shared" ref="D831" si="2114">D832</f>
        <v>19230</v>
      </c>
      <c r="E831" s="496">
        <f t="shared" ref="E831" si="2115">E832</f>
        <v>19230</v>
      </c>
      <c r="F831" s="561">
        <f t="shared" ref="F831" si="2116">F832+F833</f>
        <v>200</v>
      </c>
      <c r="G831" s="496">
        <f t="shared" ref="G831" si="2117">G832</f>
        <v>3600</v>
      </c>
      <c r="H831" s="496">
        <f t="shared" ref="H831" si="2118">H832</f>
        <v>3600</v>
      </c>
      <c r="I831" s="496">
        <f t="shared" ref="I831" si="2119">I832</f>
        <v>3600</v>
      </c>
      <c r="J831" s="496">
        <f t="shared" ref="J831" si="2120">J832</f>
        <v>3800</v>
      </c>
      <c r="K831" s="496">
        <f t="shared" ref="K831" si="2121">K832</f>
        <v>3800</v>
      </c>
      <c r="L831" s="496">
        <f t="shared" ref="L831" si="2122">L832</f>
        <v>3800</v>
      </c>
      <c r="M831" s="496">
        <f t="shared" ref="M831" si="2123">M832</f>
        <v>3230</v>
      </c>
      <c r="N831" s="496">
        <f t="shared" ref="N831" si="2124">N832</f>
        <v>3230</v>
      </c>
      <c r="O831" s="496">
        <f t="shared" ref="O831" si="2125">O832</f>
        <v>3230</v>
      </c>
      <c r="P831" s="496">
        <f t="shared" ref="P831" si="2126">P832</f>
        <v>4200</v>
      </c>
      <c r="Q831" s="496">
        <f t="shared" ref="Q831" si="2127">Q832</f>
        <v>4200</v>
      </c>
      <c r="R831" s="496">
        <f t="shared" ref="R831" si="2128">R832</f>
        <v>4200</v>
      </c>
      <c r="S831" s="496">
        <f t="shared" ref="S831" si="2129">S832</f>
        <v>4400</v>
      </c>
      <c r="T831" s="496">
        <f t="shared" ref="T831" si="2130">T832</f>
        <v>4400</v>
      </c>
      <c r="U831" s="496">
        <f t="shared" ref="U831" si="2131">U832</f>
        <v>4400</v>
      </c>
      <c r="V831" s="516">
        <f t="shared" ref="V831:V834" si="2132">U831/S831*100</f>
        <v>100</v>
      </c>
      <c r="W831" s="504"/>
      <c r="X831" s="504"/>
      <c r="Y831" s="504"/>
      <c r="Z831" s="504"/>
      <c r="AA831" s="504"/>
      <c r="AB831" s="504"/>
      <c r="AC831" s="504"/>
    </row>
    <row r="832" spans="1:29" x14ac:dyDescent="0.25">
      <c r="A832" s="616"/>
      <c r="B832" s="505" t="s">
        <v>13</v>
      </c>
      <c r="C832" s="528">
        <f t="shared" ref="C832" si="2133">G832+J832+M832+P832+S832</f>
        <v>19230</v>
      </c>
      <c r="D832" s="528">
        <f t="shared" ref="D832" si="2134">H832+K832+N832+Q832+T832</f>
        <v>19230</v>
      </c>
      <c r="E832" s="528">
        <f t="shared" ref="E832" si="2135">I832+L832+O832+R832+U832</f>
        <v>19230</v>
      </c>
      <c r="F832" s="564">
        <f t="shared" ref="F832" si="2136">E832/C832*100</f>
        <v>100</v>
      </c>
      <c r="G832" s="528">
        <v>3600</v>
      </c>
      <c r="H832" s="528">
        <v>3600</v>
      </c>
      <c r="I832" s="528">
        <v>3600</v>
      </c>
      <c r="J832" s="528">
        <v>3800</v>
      </c>
      <c r="K832" s="528">
        <v>3800</v>
      </c>
      <c r="L832" s="528">
        <v>3800</v>
      </c>
      <c r="M832" s="528">
        <v>3230</v>
      </c>
      <c r="N832" s="528">
        <v>3230</v>
      </c>
      <c r="O832" s="528">
        <v>3230</v>
      </c>
      <c r="P832" s="528">
        <v>4200</v>
      </c>
      <c r="Q832" s="528">
        <v>4200</v>
      </c>
      <c r="R832" s="528">
        <v>4200</v>
      </c>
      <c r="S832" s="528">
        <v>4400</v>
      </c>
      <c r="T832" s="528">
        <v>4400</v>
      </c>
      <c r="U832" s="528">
        <v>4400</v>
      </c>
      <c r="V832" s="562">
        <f t="shared" si="2132"/>
        <v>100</v>
      </c>
      <c r="W832" s="504"/>
      <c r="X832" s="504"/>
      <c r="Y832" s="504"/>
      <c r="Z832" s="504"/>
      <c r="AA832" s="504"/>
      <c r="AB832" s="504"/>
      <c r="AC832" s="504"/>
    </row>
    <row r="833" spans="1:29" ht="28.5" x14ac:dyDescent="0.25">
      <c r="A833" s="616"/>
      <c r="B833" s="506" t="s">
        <v>54</v>
      </c>
      <c r="C833" s="543">
        <f t="shared" ref="C833:E833" si="2137">C834</f>
        <v>19230</v>
      </c>
      <c r="D833" s="543">
        <f t="shared" si="2137"/>
        <v>19230</v>
      </c>
      <c r="E833" s="543">
        <f t="shared" si="2137"/>
        <v>19230</v>
      </c>
      <c r="F833" s="578">
        <f t="shared" ref="F833:F834" si="2138">E833/C833*100</f>
        <v>100</v>
      </c>
      <c r="G833" s="543">
        <f>G834</f>
        <v>3600</v>
      </c>
      <c r="H833" s="543">
        <f>H834</f>
        <v>3600</v>
      </c>
      <c r="I833" s="543">
        <f t="shared" ref="I833:U833" si="2139">I834</f>
        <v>3600</v>
      </c>
      <c r="J833" s="543">
        <f t="shared" si="2139"/>
        <v>3800</v>
      </c>
      <c r="K833" s="543">
        <f t="shared" si="2139"/>
        <v>3800</v>
      </c>
      <c r="L833" s="543">
        <f t="shared" si="2139"/>
        <v>3800</v>
      </c>
      <c r="M833" s="543">
        <f t="shared" si="2139"/>
        <v>3230</v>
      </c>
      <c r="N833" s="543">
        <f t="shared" si="2139"/>
        <v>3230</v>
      </c>
      <c r="O833" s="543">
        <f t="shared" si="2139"/>
        <v>3230</v>
      </c>
      <c r="P833" s="543">
        <f t="shared" si="2139"/>
        <v>4200</v>
      </c>
      <c r="Q833" s="543">
        <f t="shared" si="2139"/>
        <v>4200</v>
      </c>
      <c r="R833" s="543">
        <f t="shared" si="2139"/>
        <v>4200</v>
      </c>
      <c r="S833" s="543">
        <f t="shared" si="2139"/>
        <v>4400</v>
      </c>
      <c r="T833" s="543">
        <f t="shared" si="2139"/>
        <v>4400</v>
      </c>
      <c r="U833" s="543">
        <f t="shared" si="2139"/>
        <v>4400</v>
      </c>
      <c r="V833" s="563">
        <f t="shared" si="2132"/>
        <v>100</v>
      </c>
      <c r="W833" s="504"/>
      <c r="X833" s="504"/>
      <c r="Y833" s="504"/>
      <c r="Z833" s="504"/>
      <c r="AA833" s="504"/>
      <c r="AB833" s="504"/>
      <c r="AC833" s="504"/>
    </row>
    <row r="834" spans="1:29" x14ac:dyDescent="0.25">
      <c r="A834" s="616"/>
      <c r="B834" s="505" t="s">
        <v>13</v>
      </c>
      <c r="C834" s="528">
        <f t="shared" ref="C834" si="2140">G834+J834+M834+P834+S834</f>
        <v>19230</v>
      </c>
      <c r="D834" s="528">
        <f t="shared" ref="D834" si="2141">H834+K834+N834+Q834+T834</f>
        <v>19230</v>
      </c>
      <c r="E834" s="528">
        <f t="shared" ref="E834" si="2142">I834+L834+O834+R834+U834</f>
        <v>19230</v>
      </c>
      <c r="F834" s="564">
        <f t="shared" si="2138"/>
        <v>100</v>
      </c>
      <c r="G834" s="528">
        <f>G832</f>
        <v>3600</v>
      </c>
      <c r="H834" s="528">
        <f>H832</f>
        <v>3600</v>
      </c>
      <c r="I834" s="528">
        <f t="shared" ref="I834:U834" si="2143">I832</f>
        <v>3600</v>
      </c>
      <c r="J834" s="528">
        <f t="shared" si="2143"/>
        <v>3800</v>
      </c>
      <c r="K834" s="528">
        <f t="shared" si="2143"/>
        <v>3800</v>
      </c>
      <c r="L834" s="528">
        <f t="shared" si="2143"/>
        <v>3800</v>
      </c>
      <c r="M834" s="528">
        <f t="shared" si="2143"/>
        <v>3230</v>
      </c>
      <c r="N834" s="528">
        <f t="shared" si="2143"/>
        <v>3230</v>
      </c>
      <c r="O834" s="528">
        <f t="shared" si="2143"/>
        <v>3230</v>
      </c>
      <c r="P834" s="528">
        <f t="shared" si="2143"/>
        <v>4200</v>
      </c>
      <c r="Q834" s="528">
        <f t="shared" si="2143"/>
        <v>4200</v>
      </c>
      <c r="R834" s="528">
        <f t="shared" si="2143"/>
        <v>4200</v>
      </c>
      <c r="S834" s="528">
        <f t="shared" si="2143"/>
        <v>4400</v>
      </c>
      <c r="T834" s="528">
        <f t="shared" si="2143"/>
        <v>4400</v>
      </c>
      <c r="U834" s="528">
        <f t="shared" si="2143"/>
        <v>4400</v>
      </c>
      <c r="V834" s="562">
        <f t="shared" si="2132"/>
        <v>100</v>
      </c>
      <c r="W834" s="504"/>
      <c r="X834" s="504"/>
      <c r="Y834" s="504"/>
      <c r="Z834" s="504"/>
      <c r="AA834" s="504"/>
      <c r="AB834" s="504"/>
      <c r="AC834" s="504"/>
    </row>
    <row r="835" spans="1:29" x14ac:dyDescent="0.25">
      <c r="A835" s="672" t="s">
        <v>592</v>
      </c>
      <c r="B835" s="672"/>
      <c r="C835" s="672"/>
      <c r="D835" s="672"/>
      <c r="E835" s="672"/>
      <c r="F835" s="672"/>
      <c r="G835" s="672"/>
      <c r="H835" s="672"/>
      <c r="I835" s="672"/>
      <c r="J835" s="672"/>
      <c r="K835" s="672"/>
      <c r="L835" s="672"/>
      <c r="M835" s="672"/>
      <c r="N835" s="672"/>
      <c r="O835" s="672"/>
      <c r="P835" s="672"/>
      <c r="Q835" s="672"/>
      <c r="R835" s="672"/>
      <c r="S835" s="672"/>
      <c r="T835" s="672"/>
      <c r="U835" s="672"/>
      <c r="V835" s="672"/>
      <c r="W835" s="504"/>
      <c r="X835" s="504"/>
      <c r="Y835" s="504"/>
      <c r="Z835" s="504"/>
      <c r="AA835" s="504"/>
      <c r="AB835" s="504"/>
      <c r="AC835" s="504"/>
    </row>
    <row r="836" spans="1:29" ht="76.5" customHeight="1" x14ac:dyDescent="0.25">
      <c r="A836" s="616">
        <v>249</v>
      </c>
      <c r="B836" s="434" t="s">
        <v>855</v>
      </c>
      <c r="C836" s="496">
        <f t="shared" ref="C836" si="2144">C837</f>
        <v>23462</v>
      </c>
      <c r="D836" s="496">
        <f t="shared" ref="D836" si="2145">D837</f>
        <v>14062</v>
      </c>
      <c r="E836" s="496">
        <f t="shared" ref="E836" si="2146">E837</f>
        <v>14062</v>
      </c>
      <c r="F836" s="561">
        <f>F837</f>
        <v>59.935214389225131</v>
      </c>
      <c r="G836" s="496">
        <f>G837</f>
        <v>6600</v>
      </c>
      <c r="H836" s="496">
        <f t="shared" ref="H836:V836" si="2147">H837</f>
        <v>6600</v>
      </c>
      <c r="I836" s="496">
        <f t="shared" si="2147"/>
        <v>6600</v>
      </c>
      <c r="J836" s="496">
        <f t="shared" si="2147"/>
        <v>7462</v>
      </c>
      <c r="K836" s="496">
        <f t="shared" si="2147"/>
        <v>7462</v>
      </c>
      <c r="L836" s="496">
        <f t="shared" si="2147"/>
        <v>7462</v>
      </c>
      <c r="M836" s="496">
        <f t="shared" si="2147"/>
        <v>0</v>
      </c>
      <c r="N836" s="496">
        <f t="shared" si="2147"/>
        <v>0</v>
      </c>
      <c r="O836" s="496">
        <f t="shared" si="2147"/>
        <v>0</v>
      </c>
      <c r="P836" s="496">
        <f t="shared" si="2147"/>
        <v>9400</v>
      </c>
      <c r="Q836" s="496">
        <f t="shared" si="2147"/>
        <v>0</v>
      </c>
      <c r="R836" s="496">
        <f t="shared" si="2147"/>
        <v>0</v>
      </c>
      <c r="S836" s="496">
        <f t="shared" si="2147"/>
        <v>0</v>
      </c>
      <c r="T836" s="496">
        <f t="shared" si="2147"/>
        <v>0</v>
      </c>
      <c r="U836" s="496">
        <f t="shared" si="2147"/>
        <v>0</v>
      </c>
      <c r="V836" s="561">
        <f t="shared" si="2147"/>
        <v>0</v>
      </c>
      <c r="W836" s="504"/>
      <c r="X836" s="504"/>
      <c r="Y836" s="504"/>
      <c r="Z836" s="504"/>
      <c r="AA836" s="504"/>
      <c r="AB836" s="504"/>
      <c r="AC836" s="504"/>
    </row>
    <row r="837" spans="1:29" x14ac:dyDescent="0.25">
      <c r="A837" s="616"/>
      <c r="B837" s="505" t="s">
        <v>13</v>
      </c>
      <c r="C837" s="528">
        <f>G837+J837+M837+P837+S837</f>
        <v>23462</v>
      </c>
      <c r="D837" s="528">
        <f t="shared" ref="D837" si="2148">H837+K837+N837+Q837+T837</f>
        <v>14062</v>
      </c>
      <c r="E837" s="528">
        <f t="shared" ref="E837" si="2149">I837+L837+O837+R837+U837</f>
        <v>14062</v>
      </c>
      <c r="F837" s="562">
        <f>E837/C837*100</f>
        <v>59.935214389225131</v>
      </c>
      <c r="G837" s="528">
        <v>6600</v>
      </c>
      <c r="H837" s="528">
        <v>6600</v>
      </c>
      <c r="I837" s="528">
        <v>6600</v>
      </c>
      <c r="J837" s="528">
        <v>7462</v>
      </c>
      <c r="K837" s="528">
        <v>7462</v>
      </c>
      <c r="L837" s="528">
        <v>7462</v>
      </c>
      <c r="M837" s="528">
        <v>0</v>
      </c>
      <c r="N837" s="528">
        <v>0</v>
      </c>
      <c r="O837" s="528">
        <v>0</v>
      </c>
      <c r="P837" s="528">
        <v>9400</v>
      </c>
      <c r="Q837" s="528">
        <v>0</v>
      </c>
      <c r="R837" s="528">
        <v>0</v>
      </c>
      <c r="S837" s="528">
        <v>0</v>
      </c>
      <c r="T837" s="528">
        <v>0</v>
      </c>
      <c r="U837" s="528">
        <v>0</v>
      </c>
      <c r="V837" s="562">
        <v>0</v>
      </c>
      <c r="W837" s="504"/>
      <c r="X837" s="504"/>
      <c r="Y837" s="504"/>
      <c r="Z837" s="504"/>
      <c r="AA837" s="504"/>
      <c r="AB837" s="504"/>
      <c r="AC837" s="504"/>
    </row>
    <row r="838" spans="1:29" ht="65.25" customHeight="1" x14ac:dyDescent="0.25">
      <c r="A838" s="616">
        <v>250</v>
      </c>
      <c r="B838" s="434" t="s">
        <v>856</v>
      </c>
      <c r="C838" s="496">
        <f t="shared" ref="C838" si="2150">C839</f>
        <v>21862.1</v>
      </c>
      <c r="D838" s="496">
        <f t="shared" ref="D838" si="2151">D839</f>
        <v>13062.1</v>
      </c>
      <c r="E838" s="496">
        <f t="shared" ref="E838" si="2152">E839</f>
        <v>13062.1</v>
      </c>
      <c r="F838" s="561">
        <f>F839</f>
        <v>59.747691209902079</v>
      </c>
      <c r="G838" s="496">
        <f>G839</f>
        <v>6413.1</v>
      </c>
      <c r="H838" s="496">
        <f>H839</f>
        <v>6413.1</v>
      </c>
      <c r="I838" s="496">
        <f t="shared" ref="I838:V838" si="2153">I839</f>
        <v>6413.1</v>
      </c>
      <c r="J838" s="496">
        <f t="shared" si="2153"/>
        <v>6649</v>
      </c>
      <c r="K838" s="496">
        <f t="shared" si="2153"/>
        <v>6649</v>
      </c>
      <c r="L838" s="496">
        <f t="shared" si="2153"/>
        <v>6649</v>
      </c>
      <c r="M838" s="496">
        <f t="shared" si="2153"/>
        <v>0</v>
      </c>
      <c r="N838" s="496">
        <f t="shared" si="2153"/>
        <v>0</v>
      </c>
      <c r="O838" s="496">
        <f t="shared" si="2153"/>
        <v>0</v>
      </c>
      <c r="P838" s="496">
        <f t="shared" si="2153"/>
        <v>8800</v>
      </c>
      <c r="Q838" s="496">
        <f t="shared" si="2153"/>
        <v>0</v>
      </c>
      <c r="R838" s="496">
        <f t="shared" si="2153"/>
        <v>0</v>
      </c>
      <c r="S838" s="496">
        <f t="shared" si="2153"/>
        <v>0</v>
      </c>
      <c r="T838" s="496">
        <f t="shared" si="2153"/>
        <v>0</v>
      </c>
      <c r="U838" s="496">
        <f t="shared" si="2153"/>
        <v>0</v>
      </c>
      <c r="V838" s="561">
        <f t="shared" si="2153"/>
        <v>0</v>
      </c>
      <c r="W838" s="504"/>
      <c r="X838" s="504"/>
      <c r="Y838" s="504"/>
      <c r="Z838" s="504"/>
      <c r="AA838" s="504"/>
      <c r="AB838" s="504"/>
      <c r="AC838" s="504"/>
    </row>
    <row r="839" spans="1:29" x14ac:dyDescent="0.25">
      <c r="A839" s="616"/>
      <c r="B839" s="505" t="s">
        <v>13</v>
      </c>
      <c r="C839" s="528">
        <f>G839+J839+M839+P839+S839</f>
        <v>21862.1</v>
      </c>
      <c r="D839" s="528">
        <f t="shared" ref="D839" si="2154">H839+K839+N839+Q839+T839</f>
        <v>13062.1</v>
      </c>
      <c r="E839" s="528">
        <f t="shared" ref="E839" si="2155">I839+L839+O839+R839+U839</f>
        <v>13062.1</v>
      </c>
      <c r="F839" s="562">
        <f>E839/C839*100</f>
        <v>59.747691209902079</v>
      </c>
      <c r="G839" s="528">
        <v>6413.1</v>
      </c>
      <c r="H839" s="528">
        <v>6413.1</v>
      </c>
      <c r="I839" s="528">
        <v>6413.1</v>
      </c>
      <c r="J839" s="528">
        <v>6649</v>
      </c>
      <c r="K839" s="528">
        <v>6649</v>
      </c>
      <c r="L839" s="528">
        <v>6649</v>
      </c>
      <c r="M839" s="528">
        <v>0</v>
      </c>
      <c r="N839" s="528">
        <v>0</v>
      </c>
      <c r="O839" s="528">
        <v>0</v>
      </c>
      <c r="P839" s="528">
        <v>8800</v>
      </c>
      <c r="Q839" s="528">
        <v>0</v>
      </c>
      <c r="R839" s="528">
        <v>0</v>
      </c>
      <c r="S839" s="528">
        <v>0</v>
      </c>
      <c r="T839" s="528">
        <v>0</v>
      </c>
      <c r="U839" s="528">
        <v>0</v>
      </c>
      <c r="V839" s="562">
        <v>0</v>
      </c>
      <c r="W839" s="504"/>
      <c r="X839" s="504"/>
      <c r="Y839" s="504"/>
      <c r="Z839" s="504"/>
      <c r="AA839" s="504"/>
      <c r="AB839" s="504"/>
      <c r="AC839" s="504"/>
    </row>
    <row r="840" spans="1:29" ht="28.5" x14ac:dyDescent="0.25">
      <c r="A840" s="616"/>
      <c r="B840" s="506" t="s">
        <v>54</v>
      </c>
      <c r="C840" s="543">
        <f t="shared" ref="C840:D840" si="2156">C841</f>
        <v>45324.1</v>
      </c>
      <c r="D840" s="543">
        <f t="shared" si="2156"/>
        <v>27124.1</v>
      </c>
      <c r="E840" s="543">
        <f>E841</f>
        <v>27124.1</v>
      </c>
      <c r="F840" s="563">
        <f t="shared" ref="F840" si="2157">E840/C840*100</f>
        <v>59.844762499420831</v>
      </c>
      <c r="G840" s="543">
        <f>G841</f>
        <v>13013.1</v>
      </c>
      <c r="H840" s="543">
        <f>H841</f>
        <v>13013.1</v>
      </c>
      <c r="I840" s="543">
        <f t="shared" ref="I840:U840" si="2158">I841</f>
        <v>13013.1</v>
      </c>
      <c r="J840" s="543">
        <f t="shared" si="2158"/>
        <v>14111</v>
      </c>
      <c r="K840" s="543">
        <f t="shared" si="2158"/>
        <v>14111</v>
      </c>
      <c r="L840" s="543">
        <f t="shared" si="2158"/>
        <v>14111</v>
      </c>
      <c r="M840" s="543">
        <f t="shared" si="2158"/>
        <v>0</v>
      </c>
      <c r="N840" s="543">
        <f t="shared" si="2158"/>
        <v>0</v>
      </c>
      <c r="O840" s="543">
        <f t="shared" si="2158"/>
        <v>0</v>
      </c>
      <c r="P840" s="543">
        <f t="shared" si="2158"/>
        <v>18200</v>
      </c>
      <c r="Q840" s="543">
        <f t="shared" si="2158"/>
        <v>0</v>
      </c>
      <c r="R840" s="543">
        <f t="shared" si="2158"/>
        <v>0</v>
      </c>
      <c r="S840" s="543">
        <f t="shared" si="2158"/>
        <v>0</v>
      </c>
      <c r="T840" s="543">
        <f t="shared" si="2158"/>
        <v>0</v>
      </c>
      <c r="U840" s="543">
        <f t="shared" si="2158"/>
        <v>0</v>
      </c>
      <c r="V840" s="563">
        <f>V841</f>
        <v>0</v>
      </c>
      <c r="W840" s="504"/>
      <c r="X840" s="504"/>
      <c r="Y840" s="504"/>
      <c r="Z840" s="504"/>
      <c r="AA840" s="504"/>
      <c r="AB840" s="504"/>
      <c r="AC840" s="504"/>
    </row>
    <row r="841" spans="1:29" x14ac:dyDescent="0.25">
      <c r="A841" s="616"/>
      <c r="B841" s="505" t="s">
        <v>13</v>
      </c>
      <c r="C841" s="528">
        <f>G841+J841+M841+P841+S841</f>
        <v>45324.1</v>
      </c>
      <c r="D841" s="528">
        <f t="shared" ref="D841" si="2159">H841+K841+N841+Q841+T841</f>
        <v>27124.1</v>
      </c>
      <c r="E841" s="528">
        <f t="shared" ref="E841" si="2160">I841+L841+O841+R841+U841</f>
        <v>27124.1</v>
      </c>
      <c r="F841" s="562">
        <f>E841/C841*100</f>
        <v>59.844762499420831</v>
      </c>
      <c r="G841" s="528">
        <f>G839+G837</f>
        <v>13013.1</v>
      </c>
      <c r="H841" s="528">
        <f>H839+H837</f>
        <v>13013.1</v>
      </c>
      <c r="I841" s="528">
        <f t="shared" ref="I841:U841" si="2161">I839+I837</f>
        <v>13013.1</v>
      </c>
      <c r="J841" s="528">
        <f t="shared" si="2161"/>
        <v>14111</v>
      </c>
      <c r="K841" s="528">
        <f t="shared" si="2161"/>
        <v>14111</v>
      </c>
      <c r="L841" s="528">
        <f t="shared" si="2161"/>
        <v>14111</v>
      </c>
      <c r="M841" s="528">
        <f t="shared" si="2161"/>
        <v>0</v>
      </c>
      <c r="N841" s="528">
        <f t="shared" si="2161"/>
        <v>0</v>
      </c>
      <c r="O841" s="528">
        <f t="shared" si="2161"/>
        <v>0</v>
      </c>
      <c r="P841" s="528">
        <f t="shared" si="2161"/>
        <v>18200</v>
      </c>
      <c r="Q841" s="528">
        <f t="shared" si="2161"/>
        <v>0</v>
      </c>
      <c r="R841" s="528">
        <f t="shared" si="2161"/>
        <v>0</v>
      </c>
      <c r="S841" s="528">
        <f t="shared" si="2161"/>
        <v>0</v>
      </c>
      <c r="T841" s="528">
        <f t="shared" si="2161"/>
        <v>0</v>
      </c>
      <c r="U841" s="528">
        <f t="shared" si="2161"/>
        <v>0</v>
      </c>
      <c r="V841" s="562">
        <f>V839+V837</f>
        <v>0</v>
      </c>
      <c r="W841" s="504"/>
      <c r="X841" s="504"/>
      <c r="Y841" s="504"/>
      <c r="Z841" s="504"/>
      <c r="AA841" s="504"/>
      <c r="AB841" s="504"/>
      <c r="AC841" s="504"/>
    </row>
    <row r="842" spans="1:29" x14ac:dyDescent="0.25">
      <c r="A842" s="672" t="s">
        <v>105</v>
      </c>
      <c r="B842" s="672"/>
      <c r="C842" s="672"/>
      <c r="D842" s="672"/>
      <c r="E842" s="672"/>
      <c r="F842" s="672"/>
      <c r="G842" s="672"/>
      <c r="H842" s="672"/>
      <c r="I842" s="672"/>
      <c r="J842" s="672"/>
      <c r="K842" s="672"/>
      <c r="L842" s="672"/>
      <c r="M842" s="672"/>
      <c r="N842" s="672"/>
      <c r="O842" s="672"/>
      <c r="P842" s="672"/>
      <c r="Q842" s="672"/>
      <c r="R842" s="672"/>
      <c r="S842" s="672"/>
      <c r="T842" s="672"/>
      <c r="U842" s="672"/>
      <c r="V842" s="672"/>
      <c r="W842" s="504"/>
      <c r="X842" s="504"/>
      <c r="Y842" s="504"/>
      <c r="Z842" s="504"/>
      <c r="AA842" s="504"/>
      <c r="AB842" s="504"/>
      <c r="AC842" s="504"/>
    </row>
    <row r="843" spans="1:29" ht="45" x14ac:dyDescent="0.25">
      <c r="A843" s="616">
        <v>251</v>
      </c>
      <c r="B843" s="434" t="s">
        <v>106</v>
      </c>
      <c r="C843" s="496">
        <f t="shared" ref="C843:E843" si="2162">C844</f>
        <v>118871.4</v>
      </c>
      <c r="D843" s="496">
        <f t="shared" si="2162"/>
        <v>118871.4</v>
      </c>
      <c r="E843" s="496">
        <f t="shared" si="2162"/>
        <v>118871.4</v>
      </c>
      <c r="F843" s="561">
        <f>F844</f>
        <v>100</v>
      </c>
      <c r="G843" s="496">
        <f>G844</f>
        <v>19771.400000000001</v>
      </c>
      <c r="H843" s="496">
        <f>H844</f>
        <v>19771.400000000001</v>
      </c>
      <c r="I843" s="496">
        <f t="shared" ref="I843:U843" si="2163">I844</f>
        <v>19771.400000000001</v>
      </c>
      <c r="J843" s="496">
        <f t="shared" si="2163"/>
        <v>23760</v>
      </c>
      <c r="K843" s="496">
        <f t="shared" si="2163"/>
        <v>23760</v>
      </c>
      <c r="L843" s="496">
        <f t="shared" si="2163"/>
        <v>23760</v>
      </c>
      <c r="M843" s="496">
        <f t="shared" si="2163"/>
        <v>23220</v>
      </c>
      <c r="N843" s="496">
        <f t="shared" si="2163"/>
        <v>23220</v>
      </c>
      <c r="O843" s="496">
        <f t="shared" si="2163"/>
        <v>23220</v>
      </c>
      <c r="P843" s="496">
        <f t="shared" si="2163"/>
        <v>23220</v>
      </c>
      <c r="Q843" s="496">
        <f t="shared" si="2163"/>
        <v>23220</v>
      </c>
      <c r="R843" s="496">
        <f t="shared" si="2163"/>
        <v>23220</v>
      </c>
      <c r="S843" s="496">
        <f t="shared" si="2163"/>
        <v>28900</v>
      </c>
      <c r="T843" s="496">
        <f t="shared" si="2163"/>
        <v>28900</v>
      </c>
      <c r="U843" s="496">
        <f t="shared" si="2163"/>
        <v>28900</v>
      </c>
      <c r="V843" s="561">
        <f>V844</f>
        <v>100</v>
      </c>
      <c r="W843" s="504"/>
      <c r="X843" s="504"/>
      <c r="Y843" s="504"/>
      <c r="Z843" s="504"/>
      <c r="AA843" s="504"/>
      <c r="AB843" s="504"/>
      <c r="AC843" s="504"/>
    </row>
    <row r="844" spans="1:29" x14ac:dyDescent="0.25">
      <c r="A844" s="616"/>
      <c r="B844" s="505" t="s">
        <v>13</v>
      </c>
      <c r="C844" s="528">
        <f>G844+J844+M844+P844+S844</f>
        <v>118871.4</v>
      </c>
      <c r="D844" s="528">
        <f t="shared" ref="D844:E844" si="2164">H844+K844+N844+Q844+T844</f>
        <v>118871.4</v>
      </c>
      <c r="E844" s="528">
        <f t="shared" si="2164"/>
        <v>118871.4</v>
      </c>
      <c r="F844" s="562">
        <f>E844/C844*100</f>
        <v>100</v>
      </c>
      <c r="G844" s="528">
        <v>19771.400000000001</v>
      </c>
      <c r="H844" s="528">
        <v>19771.400000000001</v>
      </c>
      <c r="I844" s="528">
        <v>19771.400000000001</v>
      </c>
      <c r="J844" s="528">
        <v>23760</v>
      </c>
      <c r="K844" s="528">
        <v>23760</v>
      </c>
      <c r="L844" s="528">
        <v>23760</v>
      </c>
      <c r="M844" s="528">
        <v>23220</v>
      </c>
      <c r="N844" s="528">
        <v>23220</v>
      </c>
      <c r="O844" s="528">
        <v>23220</v>
      </c>
      <c r="P844" s="528">
        <v>23220</v>
      </c>
      <c r="Q844" s="528">
        <v>23220</v>
      </c>
      <c r="R844" s="528">
        <v>23220</v>
      </c>
      <c r="S844" s="528">
        <v>28900</v>
      </c>
      <c r="T844" s="528">
        <v>28900</v>
      </c>
      <c r="U844" s="528">
        <v>28900</v>
      </c>
      <c r="V844" s="562">
        <f>U844/S844*100</f>
        <v>100</v>
      </c>
      <c r="W844" s="504"/>
      <c r="X844" s="504"/>
      <c r="Y844" s="504"/>
      <c r="Z844" s="504"/>
      <c r="AA844" s="504"/>
      <c r="AB844" s="504"/>
      <c r="AC844" s="504"/>
    </row>
    <row r="845" spans="1:29" ht="28.5" x14ac:dyDescent="0.25">
      <c r="A845" s="616"/>
      <c r="B845" s="506" t="s">
        <v>54</v>
      </c>
      <c r="C845" s="543">
        <f t="shared" ref="C845:E845" si="2165">C846</f>
        <v>118871.4</v>
      </c>
      <c r="D845" s="543">
        <f t="shared" si="2165"/>
        <v>118871.4</v>
      </c>
      <c r="E845" s="543">
        <f t="shared" si="2165"/>
        <v>118871.4</v>
      </c>
      <c r="F845" s="563">
        <f>F846</f>
        <v>100</v>
      </c>
      <c r="G845" s="543">
        <f>G846</f>
        <v>19771.400000000001</v>
      </c>
      <c r="H845" s="543">
        <f>H846</f>
        <v>19771.400000000001</v>
      </c>
      <c r="I845" s="543">
        <f t="shared" ref="I845:U845" si="2166">I846</f>
        <v>19771.400000000001</v>
      </c>
      <c r="J845" s="543">
        <f t="shared" si="2166"/>
        <v>23760</v>
      </c>
      <c r="K845" s="543">
        <f t="shared" si="2166"/>
        <v>23760</v>
      </c>
      <c r="L845" s="543">
        <f t="shared" si="2166"/>
        <v>23760</v>
      </c>
      <c r="M845" s="543">
        <f t="shared" si="2166"/>
        <v>23220</v>
      </c>
      <c r="N845" s="543">
        <f t="shared" si="2166"/>
        <v>23220</v>
      </c>
      <c r="O845" s="543">
        <f t="shared" si="2166"/>
        <v>23220</v>
      </c>
      <c r="P845" s="543">
        <f t="shared" si="2166"/>
        <v>23220</v>
      </c>
      <c r="Q845" s="543">
        <f t="shared" si="2166"/>
        <v>23220</v>
      </c>
      <c r="R845" s="543">
        <f t="shared" si="2166"/>
        <v>23220</v>
      </c>
      <c r="S845" s="543">
        <f t="shared" si="2166"/>
        <v>28900</v>
      </c>
      <c r="T845" s="543">
        <f t="shared" si="2166"/>
        <v>28900</v>
      </c>
      <c r="U845" s="543">
        <f t="shared" si="2166"/>
        <v>28900</v>
      </c>
      <c r="V845" s="563">
        <f>V846</f>
        <v>100</v>
      </c>
      <c r="W845" s="504"/>
      <c r="X845" s="504"/>
      <c r="Y845" s="504"/>
      <c r="Z845" s="504"/>
      <c r="AA845" s="504"/>
      <c r="AB845" s="504"/>
      <c r="AC845" s="504"/>
    </row>
    <row r="846" spans="1:29" x14ac:dyDescent="0.25">
      <c r="A846" s="616"/>
      <c r="B846" s="505" t="s">
        <v>13</v>
      </c>
      <c r="C846" s="528">
        <f t="shared" ref="C846:E846" si="2167">C844</f>
        <v>118871.4</v>
      </c>
      <c r="D846" s="528">
        <f t="shared" si="2167"/>
        <v>118871.4</v>
      </c>
      <c r="E846" s="528">
        <f t="shared" si="2167"/>
        <v>118871.4</v>
      </c>
      <c r="F846" s="562">
        <f>F844</f>
        <v>100</v>
      </c>
      <c r="G846" s="528">
        <f>G844</f>
        <v>19771.400000000001</v>
      </c>
      <c r="H846" s="528">
        <f>H844</f>
        <v>19771.400000000001</v>
      </c>
      <c r="I846" s="528">
        <f t="shared" ref="I846:U846" si="2168">I844</f>
        <v>19771.400000000001</v>
      </c>
      <c r="J846" s="528">
        <f t="shared" si="2168"/>
        <v>23760</v>
      </c>
      <c r="K846" s="528">
        <f t="shared" si="2168"/>
        <v>23760</v>
      </c>
      <c r="L846" s="528">
        <f t="shared" si="2168"/>
        <v>23760</v>
      </c>
      <c r="M846" s="528">
        <f t="shared" si="2168"/>
        <v>23220</v>
      </c>
      <c r="N846" s="528">
        <f t="shared" si="2168"/>
        <v>23220</v>
      </c>
      <c r="O846" s="528">
        <f t="shared" si="2168"/>
        <v>23220</v>
      </c>
      <c r="P846" s="528">
        <f t="shared" si="2168"/>
        <v>23220</v>
      </c>
      <c r="Q846" s="528">
        <f t="shared" si="2168"/>
        <v>23220</v>
      </c>
      <c r="R846" s="528">
        <f t="shared" si="2168"/>
        <v>23220</v>
      </c>
      <c r="S846" s="528">
        <f t="shared" si="2168"/>
        <v>28900</v>
      </c>
      <c r="T846" s="528">
        <f t="shared" si="2168"/>
        <v>28900</v>
      </c>
      <c r="U846" s="528">
        <f t="shared" si="2168"/>
        <v>28900</v>
      </c>
      <c r="V846" s="562">
        <f>V844</f>
        <v>100</v>
      </c>
      <c r="W846" s="504"/>
      <c r="X846" s="504"/>
      <c r="Y846" s="504"/>
      <c r="Z846" s="504"/>
      <c r="AA846" s="504"/>
      <c r="AB846" s="504"/>
      <c r="AC846" s="504"/>
    </row>
    <row r="847" spans="1:29" x14ac:dyDescent="0.25">
      <c r="A847" s="672" t="s">
        <v>107</v>
      </c>
      <c r="B847" s="672"/>
      <c r="C847" s="672"/>
      <c r="D847" s="672"/>
      <c r="E847" s="672"/>
      <c r="F847" s="672"/>
      <c r="G847" s="672"/>
      <c r="H847" s="672"/>
      <c r="I847" s="672"/>
      <c r="J847" s="672"/>
      <c r="K847" s="672"/>
      <c r="L847" s="672"/>
      <c r="M847" s="672"/>
      <c r="N847" s="672"/>
      <c r="O847" s="672"/>
      <c r="P847" s="672"/>
      <c r="Q847" s="672"/>
      <c r="R847" s="672"/>
      <c r="S847" s="672"/>
      <c r="T847" s="672"/>
      <c r="U847" s="672"/>
      <c r="V847" s="672"/>
      <c r="W847" s="504"/>
      <c r="X847" s="504"/>
      <c r="Y847" s="504"/>
      <c r="Z847" s="504"/>
      <c r="AA847" s="504"/>
      <c r="AB847" s="504"/>
      <c r="AC847" s="504"/>
    </row>
    <row r="848" spans="1:29" ht="78.75" customHeight="1" x14ac:dyDescent="0.25">
      <c r="A848" s="616">
        <v>252</v>
      </c>
      <c r="B848" s="434" t="s">
        <v>108</v>
      </c>
      <c r="C848" s="496">
        <f t="shared" ref="C848" si="2169">C849+C850</f>
        <v>41230</v>
      </c>
      <c r="D848" s="496">
        <f t="shared" ref="D848" si="2170">D849+D850</f>
        <v>41230</v>
      </c>
      <c r="E848" s="496">
        <f t="shared" ref="E848" si="2171">E849+E850</f>
        <v>41197</v>
      </c>
      <c r="F848" s="516">
        <f t="shared" ref="F848:F849" si="2172">E848/C848*100</f>
        <v>99.919961193305852</v>
      </c>
      <c r="G848" s="496">
        <f>G849+G850</f>
        <v>7700</v>
      </c>
      <c r="H848" s="496">
        <f t="shared" ref="H848:U848" si="2173">H849+H850</f>
        <v>7700</v>
      </c>
      <c r="I848" s="496">
        <f t="shared" si="2173"/>
        <v>7700</v>
      </c>
      <c r="J848" s="496">
        <f t="shared" si="2173"/>
        <v>7800</v>
      </c>
      <c r="K848" s="496">
        <f t="shared" si="2173"/>
        <v>7800</v>
      </c>
      <c r="L848" s="496">
        <f t="shared" si="2173"/>
        <v>7800</v>
      </c>
      <c r="M848" s="496">
        <f t="shared" si="2173"/>
        <v>7430</v>
      </c>
      <c r="N848" s="496">
        <f t="shared" si="2173"/>
        <v>7430</v>
      </c>
      <c r="O848" s="496">
        <f t="shared" si="2173"/>
        <v>7397</v>
      </c>
      <c r="P848" s="496">
        <f t="shared" si="2173"/>
        <v>9000</v>
      </c>
      <c r="Q848" s="496">
        <f t="shared" si="2173"/>
        <v>9000</v>
      </c>
      <c r="R848" s="496">
        <f t="shared" si="2173"/>
        <v>9000</v>
      </c>
      <c r="S848" s="496">
        <f t="shared" si="2173"/>
        <v>9300</v>
      </c>
      <c r="T848" s="496">
        <f t="shared" si="2173"/>
        <v>9300</v>
      </c>
      <c r="U848" s="496">
        <f t="shared" si="2173"/>
        <v>9300</v>
      </c>
      <c r="V848" s="516">
        <f t="shared" ref="V848:V850" si="2174">U848/S848*100</f>
        <v>100</v>
      </c>
      <c r="W848" s="504"/>
      <c r="X848" s="504"/>
      <c r="Y848" s="504"/>
      <c r="Z848" s="504"/>
      <c r="AA848" s="504"/>
      <c r="AB848" s="504"/>
      <c r="AC848" s="504"/>
    </row>
    <row r="849" spans="1:29" x14ac:dyDescent="0.25">
      <c r="A849" s="616"/>
      <c r="B849" s="505" t="s">
        <v>13</v>
      </c>
      <c r="C849" s="528">
        <f t="shared" ref="C849" si="2175">G849+J849+M849+P849+S849</f>
        <v>28730</v>
      </c>
      <c r="D849" s="528">
        <f t="shared" ref="D849" si="2176">H849+K849+N849+Q849+T849</f>
        <v>28730</v>
      </c>
      <c r="E849" s="528">
        <f t="shared" ref="E849" si="2177">I849+L849+O849+R849+U849</f>
        <v>28697</v>
      </c>
      <c r="F849" s="564">
        <f t="shared" si="2172"/>
        <v>99.885137486947443</v>
      </c>
      <c r="G849" s="528">
        <v>5200</v>
      </c>
      <c r="H849" s="528">
        <v>5200</v>
      </c>
      <c r="I849" s="528">
        <v>5200</v>
      </c>
      <c r="J849" s="528">
        <v>5300</v>
      </c>
      <c r="K849" s="528">
        <v>5300</v>
      </c>
      <c r="L849" s="528">
        <v>5300</v>
      </c>
      <c r="M849" s="528">
        <v>4930</v>
      </c>
      <c r="N849" s="528">
        <v>4930</v>
      </c>
      <c r="O849" s="528">
        <v>4897</v>
      </c>
      <c r="P849" s="528">
        <v>6500</v>
      </c>
      <c r="Q849" s="528">
        <v>6500</v>
      </c>
      <c r="R849" s="528">
        <v>6500</v>
      </c>
      <c r="S849" s="528">
        <v>6800</v>
      </c>
      <c r="T849" s="528">
        <v>6800</v>
      </c>
      <c r="U849" s="528">
        <v>6800</v>
      </c>
      <c r="V849" s="562">
        <f t="shared" si="2174"/>
        <v>100</v>
      </c>
      <c r="W849" s="504"/>
      <c r="X849" s="504"/>
      <c r="Y849" s="504"/>
      <c r="Z849" s="504"/>
      <c r="AA849" s="504"/>
      <c r="AB849" s="504"/>
      <c r="AC849" s="504"/>
    </row>
    <row r="850" spans="1:29" ht="30" x14ac:dyDescent="0.25">
      <c r="A850" s="616"/>
      <c r="B850" s="505" t="s">
        <v>139</v>
      </c>
      <c r="C850" s="528">
        <f t="shared" ref="C850" si="2178">G850+J850+M850+P850+S850</f>
        <v>12500</v>
      </c>
      <c r="D850" s="528">
        <f t="shared" ref="D850" si="2179">H850+K850+N850+Q850+T850</f>
        <v>12500</v>
      </c>
      <c r="E850" s="528">
        <f t="shared" ref="E850" si="2180">I850+L850+O850+R850+U850</f>
        <v>12500</v>
      </c>
      <c r="F850" s="564">
        <f t="shared" ref="F850" si="2181">E850/C850*100</f>
        <v>100</v>
      </c>
      <c r="G850" s="528">
        <v>2500</v>
      </c>
      <c r="H850" s="528">
        <v>2500</v>
      </c>
      <c r="I850" s="528">
        <v>2500</v>
      </c>
      <c r="J850" s="528">
        <v>2500</v>
      </c>
      <c r="K850" s="528">
        <v>2500</v>
      </c>
      <c r="L850" s="528">
        <v>2500</v>
      </c>
      <c r="M850" s="528">
        <v>2500</v>
      </c>
      <c r="N850" s="528">
        <v>2500</v>
      </c>
      <c r="O850" s="528">
        <v>2500</v>
      </c>
      <c r="P850" s="528">
        <v>2500</v>
      </c>
      <c r="Q850" s="528">
        <v>2500</v>
      </c>
      <c r="R850" s="528">
        <v>2500</v>
      </c>
      <c r="S850" s="528">
        <v>2500</v>
      </c>
      <c r="T850" s="528">
        <v>2500</v>
      </c>
      <c r="U850" s="528">
        <v>2500</v>
      </c>
      <c r="V850" s="562">
        <f t="shared" si="2174"/>
        <v>100</v>
      </c>
      <c r="W850" s="504"/>
      <c r="X850" s="504"/>
      <c r="Y850" s="504"/>
      <c r="Z850" s="504"/>
      <c r="AA850" s="504"/>
      <c r="AB850" s="504"/>
      <c r="AC850" s="504"/>
    </row>
    <row r="851" spans="1:29" ht="75" x14ac:dyDescent="0.25">
      <c r="A851" s="616">
        <v>253</v>
      </c>
      <c r="B851" s="434" t="s">
        <v>109</v>
      </c>
      <c r="C851" s="496">
        <f t="shared" ref="C851" si="2182">C852+C853</f>
        <v>38830</v>
      </c>
      <c r="D851" s="496">
        <f t="shared" ref="D851" si="2183">D852+D853</f>
        <v>38830</v>
      </c>
      <c r="E851" s="496">
        <f t="shared" ref="E851" si="2184">E852+E853</f>
        <v>38830</v>
      </c>
      <c r="F851" s="516">
        <f t="shared" ref="F851:F853" si="2185">E851/C851*100</f>
        <v>100</v>
      </c>
      <c r="G851" s="496">
        <f t="shared" ref="G851" si="2186">G852+G853</f>
        <v>7200</v>
      </c>
      <c r="H851" s="496">
        <f t="shared" ref="H851" si="2187">H852+H853</f>
        <v>7200</v>
      </c>
      <c r="I851" s="496">
        <f t="shared" ref="I851" si="2188">I852+I853</f>
        <v>7200</v>
      </c>
      <c r="J851" s="496">
        <f t="shared" ref="J851" si="2189">J852+J853</f>
        <v>7500</v>
      </c>
      <c r="K851" s="496">
        <f t="shared" ref="K851" si="2190">K852+K853</f>
        <v>7500</v>
      </c>
      <c r="L851" s="496">
        <f t="shared" ref="L851" si="2191">L852+L853</f>
        <v>7500</v>
      </c>
      <c r="M851" s="496">
        <f t="shared" ref="M851" si="2192">M852+M853</f>
        <v>7030</v>
      </c>
      <c r="N851" s="496">
        <f t="shared" ref="N851" si="2193">N852+N853</f>
        <v>7030</v>
      </c>
      <c r="O851" s="496">
        <f t="shared" ref="O851" si="2194">O852+O853</f>
        <v>7030</v>
      </c>
      <c r="P851" s="496">
        <f t="shared" ref="P851" si="2195">P852+P853</f>
        <v>8400</v>
      </c>
      <c r="Q851" s="496">
        <f t="shared" ref="Q851" si="2196">Q852+Q853</f>
        <v>8400</v>
      </c>
      <c r="R851" s="496">
        <f t="shared" ref="R851" si="2197">R852+R853</f>
        <v>8400</v>
      </c>
      <c r="S851" s="496">
        <f t="shared" ref="S851" si="2198">S852+S853</f>
        <v>8700</v>
      </c>
      <c r="T851" s="496">
        <f t="shared" ref="T851" si="2199">T852+T853</f>
        <v>8700</v>
      </c>
      <c r="U851" s="496">
        <f t="shared" ref="U851" si="2200">U852+U853</f>
        <v>8700</v>
      </c>
      <c r="V851" s="516">
        <f t="shared" ref="V851:V858" si="2201">U851/S851*100</f>
        <v>100</v>
      </c>
      <c r="W851" s="504"/>
      <c r="X851" s="504"/>
      <c r="Y851" s="504"/>
      <c r="Z851" s="504"/>
      <c r="AA851" s="504"/>
      <c r="AB851" s="504"/>
      <c r="AC851" s="504"/>
    </row>
    <row r="852" spans="1:29" x14ac:dyDescent="0.25">
      <c r="A852" s="616"/>
      <c r="B852" s="505" t="s">
        <v>13</v>
      </c>
      <c r="C852" s="528">
        <f t="shared" ref="C852:C853" si="2202">G852+J852+M852+P852+S852</f>
        <v>26330</v>
      </c>
      <c r="D852" s="528">
        <f t="shared" ref="D852:D853" si="2203">H852+K852+N852+Q852+T852</f>
        <v>26330</v>
      </c>
      <c r="E852" s="528">
        <f t="shared" ref="E852:E853" si="2204">I852+L852+O852+R852+U852</f>
        <v>26330</v>
      </c>
      <c r="F852" s="564">
        <f t="shared" si="2185"/>
        <v>100</v>
      </c>
      <c r="G852" s="528">
        <v>4700</v>
      </c>
      <c r="H852" s="528">
        <v>4700</v>
      </c>
      <c r="I852" s="528">
        <v>4700</v>
      </c>
      <c r="J852" s="528">
        <v>5000</v>
      </c>
      <c r="K852" s="528">
        <v>5000</v>
      </c>
      <c r="L852" s="528">
        <v>5000</v>
      </c>
      <c r="M852" s="528">
        <v>4530</v>
      </c>
      <c r="N852" s="528">
        <v>4530</v>
      </c>
      <c r="O852" s="528">
        <v>4530</v>
      </c>
      <c r="P852" s="528">
        <v>5900</v>
      </c>
      <c r="Q852" s="528">
        <v>5900</v>
      </c>
      <c r="R852" s="528">
        <v>5900</v>
      </c>
      <c r="S852" s="528">
        <v>6200</v>
      </c>
      <c r="T852" s="528">
        <v>6200</v>
      </c>
      <c r="U852" s="528">
        <v>6200</v>
      </c>
      <c r="V852" s="562">
        <f t="shared" si="2201"/>
        <v>100</v>
      </c>
      <c r="W852" s="504"/>
      <c r="X852" s="504"/>
      <c r="Y852" s="504"/>
      <c r="Z852" s="504"/>
      <c r="AA852" s="504"/>
      <c r="AB852" s="504"/>
      <c r="AC852" s="504"/>
    </row>
    <row r="853" spans="1:29" ht="30" x14ac:dyDescent="0.25">
      <c r="A853" s="616"/>
      <c r="B853" s="505" t="s">
        <v>139</v>
      </c>
      <c r="C853" s="528">
        <f t="shared" si="2202"/>
        <v>12500</v>
      </c>
      <c r="D853" s="528">
        <f t="shared" si="2203"/>
        <v>12500</v>
      </c>
      <c r="E853" s="528">
        <f t="shared" si="2204"/>
        <v>12500</v>
      </c>
      <c r="F853" s="564">
        <f t="shared" si="2185"/>
        <v>100</v>
      </c>
      <c r="G853" s="528">
        <v>2500</v>
      </c>
      <c r="H853" s="528">
        <v>2500</v>
      </c>
      <c r="I853" s="528">
        <v>2500</v>
      </c>
      <c r="J853" s="528">
        <v>2500</v>
      </c>
      <c r="K853" s="528">
        <v>2500</v>
      </c>
      <c r="L853" s="528">
        <v>2500</v>
      </c>
      <c r="M853" s="528">
        <v>2500</v>
      </c>
      <c r="N853" s="528">
        <v>2500</v>
      </c>
      <c r="O853" s="528">
        <v>2500</v>
      </c>
      <c r="P853" s="528">
        <v>2500</v>
      </c>
      <c r="Q853" s="528">
        <v>2500</v>
      </c>
      <c r="R853" s="528">
        <v>2500</v>
      </c>
      <c r="S853" s="528">
        <v>2500</v>
      </c>
      <c r="T853" s="528">
        <v>2500</v>
      </c>
      <c r="U853" s="528">
        <v>2500</v>
      </c>
      <c r="V853" s="562">
        <f t="shared" si="2201"/>
        <v>100</v>
      </c>
      <c r="W853" s="504"/>
      <c r="X853" s="504"/>
      <c r="Y853" s="504"/>
      <c r="Z853" s="504"/>
      <c r="AA853" s="504"/>
      <c r="AB853" s="504"/>
      <c r="AC853" s="504"/>
    </row>
    <row r="854" spans="1:29" ht="135" x14ac:dyDescent="0.25">
      <c r="A854" s="616">
        <v>254</v>
      </c>
      <c r="B854" s="434" t="s">
        <v>110</v>
      </c>
      <c r="C854" s="496">
        <f t="shared" ref="C854" si="2205">C855+C856</f>
        <v>61970</v>
      </c>
      <c r="D854" s="496">
        <f t="shared" ref="D854" si="2206">D855+D856</f>
        <v>61970</v>
      </c>
      <c r="E854" s="496">
        <f t="shared" ref="E854" si="2207">E855+E856</f>
        <v>61970</v>
      </c>
      <c r="F854" s="516">
        <f t="shared" ref="F854:F856" si="2208">E854/C854*100</f>
        <v>100</v>
      </c>
      <c r="G854" s="496">
        <f t="shared" ref="G854" si="2209">G855+G856</f>
        <v>11500</v>
      </c>
      <c r="H854" s="496">
        <f t="shared" ref="H854" si="2210">H855+H856</f>
        <v>11500</v>
      </c>
      <c r="I854" s="496">
        <f t="shared" ref="I854" si="2211">I855+I856</f>
        <v>11500</v>
      </c>
      <c r="J854" s="496">
        <f t="shared" ref="J854" si="2212">J855+J856</f>
        <v>11500</v>
      </c>
      <c r="K854" s="496">
        <f t="shared" ref="K854" si="2213">K855+K856</f>
        <v>11500</v>
      </c>
      <c r="L854" s="496">
        <f t="shared" ref="L854" si="2214">L855+L856</f>
        <v>11500</v>
      </c>
      <c r="M854" s="496">
        <f t="shared" ref="M854" si="2215">M855+M856</f>
        <v>11470</v>
      </c>
      <c r="N854" s="496">
        <f t="shared" ref="N854" si="2216">N855+N856</f>
        <v>11470</v>
      </c>
      <c r="O854" s="496">
        <f t="shared" ref="O854" si="2217">O855+O856</f>
        <v>11470</v>
      </c>
      <c r="P854" s="496">
        <f t="shared" ref="P854" si="2218">P855+P856</f>
        <v>13500</v>
      </c>
      <c r="Q854" s="496">
        <f t="shared" ref="Q854" si="2219">Q855+Q856</f>
        <v>13500</v>
      </c>
      <c r="R854" s="496">
        <f t="shared" ref="R854" si="2220">R855+R856</f>
        <v>13500</v>
      </c>
      <c r="S854" s="496">
        <f t="shared" ref="S854" si="2221">S855+S856</f>
        <v>14000</v>
      </c>
      <c r="T854" s="496">
        <f t="shared" ref="T854" si="2222">T855+T856</f>
        <v>14000</v>
      </c>
      <c r="U854" s="496">
        <f t="shared" ref="U854" si="2223">U855+U856</f>
        <v>14000</v>
      </c>
      <c r="V854" s="516">
        <f t="shared" si="2201"/>
        <v>100</v>
      </c>
      <c r="W854" s="504"/>
      <c r="X854" s="504"/>
      <c r="Y854" s="504"/>
      <c r="Z854" s="504"/>
      <c r="AA854" s="504"/>
      <c r="AB854" s="504"/>
      <c r="AC854" s="504"/>
    </row>
    <row r="855" spans="1:29" x14ac:dyDescent="0.25">
      <c r="A855" s="616"/>
      <c r="B855" s="505" t="s">
        <v>13</v>
      </c>
      <c r="C855" s="528">
        <f t="shared" ref="C855:C856" si="2224">G855+J855+M855+P855+S855</f>
        <v>37970</v>
      </c>
      <c r="D855" s="528">
        <f t="shared" ref="D855:D856" si="2225">H855+K855+N855+Q855+T855</f>
        <v>37970</v>
      </c>
      <c r="E855" s="528">
        <f t="shared" ref="E855:E856" si="2226">I855+L855+O855+R855+U855</f>
        <v>37970</v>
      </c>
      <c r="F855" s="564">
        <f t="shared" si="2208"/>
        <v>100</v>
      </c>
      <c r="G855" s="528">
        <v>7000</v>
      </c>
      <c r="H855" s="528">
        <v>7000</v>
      </c>
      <c r="I855" s="528">
        <v>7000</v>
      </c>
      <c r="J855" s="528">
        <v>7000</v>
      </c>
      <c r="K855" s="528">
        <v>7000</v>
      </c>
      <c r="L855" s="528">
        <v>7000</v>
      </c>
      <c r="M855" s="528">
        <v>6470</v>
      </c>
      <c r="N855" s="528">
        <v>6470</v>
      </c>
      <c r="O855" s="528">
        <v>6470</v>
      </c>
      <c r="P855" s="528">
        <v>8500</v>
      </c>
      <c r="Q855" s="528">
        <v>8500</v>
      </c>
      <c r="R855" s="528">
        <v>8500</v>
      </c>
      <c r="S855" s="528">
        <v>9000</v>
      </c>
      <c r="T855" s="528">
        <v>9000</v>
      </c>
      <c r="U855" s="528">
        <v>9000</v>
      </c>
      <c r="V855" s="562">
        <f t="shared" si="2201"/>
        <v>100</v>
      </c>
      <c r="W855" s="504"/>
      <c r="X855" s="504"/>
      <c r="Y855" s="504"/>
      <c r="Z855" s="504"/>
      <c r="AA855" s="504"/>
      <c r="AB855" s="504"/>
      <c r="AC855" s="504"/>
    </row>
    <row r="856" spans="1:29" ht="30" x14ac:dyDescent="0.25">
      <c r="A856" s="616"/>
      <c r="B856" s="505" t="s">
        <v>139</v>
      </c>
      <c r="C856" s="528">
        <f t="shared" si="2224"/>
        <v>24000</v>
      </c>
      <c r="D856" s="528">
        <f t="shared" si="2225"/>
        <v>24000</v>
      </c>
      <c r="E856" s="528">
        <f t="shared" si="2226"/>
        <v>24000</v>
      </c>
      <c r="F856" s="564">
        <f t="shared" si="2208"/>
        <v>100</v>
      </c>
      <c r="G856" s="528">
        <v>4500</v>
      </c>
      <c r="H856" s="528">
        <v>4500</v>
      </c>
      <c r="I856" s="528">
        <v>4500</v>
      </c>
      <c r="J856" s="528">
        <v>4500</v>
      </c>
      <c r="K856" s="528">
        <v>4500</v>
      </c>
      <c r="L856" s="528">
        <v>4500</v>
      </c>
      <c r="M856" s="528">
        <v>5000</v>
      </c>
      <c r="N856" s="528">
        <v>5000</v>
      </c>
      <c r="O856" s="528">
        <v>5000</v>
      </c>
      <c r="P856" s="528">
        <v>5000</v>
      </c>
      <c r="Q856" s="528">
        <v>5000</v>
      </c>
      <c r="R856" s="528">
        <v>5000</v>
      </c>
      <c r="S856" s="528">
        <v>5000</v>
      </c>
      <c r="T856" s="528">
        <v>5000</v>
      </c>
      <c r="U856" s="528">
        <v>5000</v>
      </c>
      <c r="V856" s="562">
        <f t="shared" si="2201"/>
        <v>100</v>
      </c>
      <c r="W856" s="504"/>
      <c r="X856" s="504"/>
      <c r="Y856" s="504"/>
      <c r="Z856" s="504"/>
      <c r="AA856" s="504"/>
      <c r="AB856" s="504"/>
      <c r="AC856" s="504"/>
    </row>
    <row r="857" spans="1:29" ht="75" x14ac:dyDescent="0.25">
      <c r="A857" s="616">
        <v>255</v>
      </c>
      <c r="B857" s="434" t="s">
        <v>500</v>
      </c>
      <c r="C857" s="496">
        <f t="shared" ref="C857" si="2227">C858</f>
        <v>24700</v>
      </c>
      <c r="D857" s="496">
        <f t="shared" ref="D857" si="2228">D858</f>
        <v>24700</v>
      </c>
      <c r="E857" s="496">
        <f t="shared" ref="E857" si="2229">E858</f>
        <v>24700</v>
      </c>
      <c r="F857" s="516">
        <f t="shared" ref="F857:F861" si="2230">E857/C857*100</f>
        <v>100</v>
      </c>
      <c r="G857" s="496">
        <f t="shared" ref="G857" si="2231">G858</f>
        <v>3900</v>
      </c>
      <c r="H857" s="496">
        <f t="shared" ref="H857" si="2232">H858</f>
        <v>3900</v>
      </c>
      <c r="I857" s="496">
        <f t="shared" ref="I857" si="2233">I858</f>
        <v>3900</v>
      </c>
      <c r="J857" s="496">
        <f t="shared" ref="J857" si="2234">J858</f>
        <v>4700</v>
      </c>
      <c r="K857" s="496">
        <f t="shared" ref="K857" si="2235">K858</f>
        <v>4700</v>
      </c>
      <c r="L857" s="496">
        <f t="shared" ref="L857" si="2236">L858</f>
        <v>4700</v>
      </c>
      <c r="M857" s="496">
        <f t="shared" ref="M857" si="2237">M858</f>
        <v>4400</v>
      </c>
      <c r="N857" s="496">
        <f t="shared" ref="N857" si="2238">N858</f>
        <v>4400</v>
      </c>
      <c r="O857" s="496">
        <f t="shared" ref="O857" si="2239">O858</f>
        <v>4400</v>
      </c>
      <c r="P857" s="496">
        <f t="shared" ref="P857" si="2240">P858</f>
        <v>5700</v>
      </c>
      <c r="Q857" s="496">
        <f t="shared" ref="Q857" si="2241">Q858</f>
        <v>5700</v>
      </c>
      <c r="R857" s="496">
        <f t="shared" ref="R857" si="2242">R858</f>
        <v>5700</v>
      </c>
      <c r="S857" s="496">
        <f t="shared" ref="S857" si="2243">S858</f>
        <v>6000</v>
      </c>
      <c r="T857" s="496">
        <f t="shared" ref="T857" si="2244">T858</f>
        <v>6000</v>
      </c>
      <c r="U857" s="496">
        <f t="shared" ref="U857" si="2245">U858</f>
        <v>6000</v>
      </c>
      <c r="V857" s="516">
        <f t="shared" si="2201"/>
        <v>100</v>
      </c>
      <c r="W857" s="504"/>
      <c r="X857" s="504"/>
      <c r="Y857" s="504"/>
      <c r="Z857" s="504"/>
      <c r="AA857" s="504"/>
      <c r="AB857" s="504"/>
      <c r="AC857" s="504"/>
    </row>
    <row r="858" spans="1:29" x14ac:dyDescent="0.25">
      <c r="A858" s="616"/>
      <c r="B858" s="505" t="s">
        <v>13</v>
      </c>
      <c r="C858" s="528">
        <f t="shared" ref="C858" si="2246">G858+J858+M858+P858+S858</f>
        <v>24700</v>
      </c>
      <c r="D858" s="528">
        <f t="shared" ref="D858" si="2247">H858+K858+N858+Q858+T858</f>
        <v>24700</v>
      </c>
      <c r="E858" s="528">
        <f t="shared" ref="E858" si="2248">I858+L858+O858+R858+U858</f>
        <v>24700</v>
      </c>
      <c r="F858" s="564">
        <f t="shared" si="2230"/>
        <v>100</v>
      </c>
      <c r="G858" s="528">
        <v>3900</v>
      </c>
      <c r="H858" s="528">
        <v>3900</v>
      </c>
      <c r="I858" s="528">
        <v>3900</v>
      </c>
      <c r="J858" s="528">
        <v>4700</v>
      </c>
      <c r="K858" s="528">
        <v>4700</v>
      </c>
      <c r="L858" s="528">
        <v>4700</v>
      </c>
      <c r="M858" s="528">
        <v>4400</v>
      </c>
      <c r="N858" s="528">
        <v>4400</v>
      </c>
      <c r="O858" s="528">
        <v>4400</v>
      </c>
      <c r="P858" s="528">
        <v>5700</v>
      </c>
      <c r="Q858" s="528">
        <v>5700</v>
      </c>
      <c r="R858" s="528">
        <v>5700</v>
      </c>
      <c r="S858" s="528">
        <v>6000</v>
      </c>
      <c r="T858" s="528">
        <v>6000</v>
      </c>
      <c r="U858" s="528">
        <v>6000</v>
      </c>
      <c r="V858" s="562">
        <f t="shared" si="2201"/>
        <v>100</v>
      </c>
      <c r="W858" s="504"/>
      <c r="X858" s="504"/>
      <c r="Y858" s="504"/>
      <c r="Z858" s="504"/>
      <c r="AA858" s="504"/>
      <c r="AB858" s="504"/>
      <c r="AC858" s="504"/>
    </row>
    <row r="859" spans="1:29" ht="135" x14ac:dyDescent="0.25">
      <c r="A859" s="616">
        <v>256</v>
      </c>
      <c r="B859" s="434" t="s">
        <v>112</v>
      </c>
      <c r="C859" s="496">
        <f t="shared" ref="C859" si="2249">C860+C861</f>
        <v>55240</v>
      </c>
      <c r="D859" s="496">
        <f t="shared" ref="D859" si="2250">D860+D861</f>
        <v>55240</v>
      </c>
      <c r="E859" s="496">
        <f t="shared" ref="E859" si="2251">E860+E861</f>
        <v>55240</v>
      </c>
      <c r="F859" s="516">
        <f t="shared" si="2230"/>
        <v>100</v>
      </c>
      <c r="G859" s="496">
        <f t="shared" ref="G859" si="2252">G860+G861</f>
        <v>10200</v>
      </c>
      <c r="H859" s="496">
        <f t="shared" ref="H859" si="2253">H860+H861</f>
        <v>10200</v>
      </c>
      <c r="I859" s="496">
        <f t="shared" ref="I859" si="2254">I860+I861</f>
        <v>10200</v>
      </c>
      <c r="J859" s="496">
        <f t="shared" ref="J859" si="2255">J860+J861</f>
        <v>10300</v>
      </c>
      <c r="K859" s="496">
        <f t="shared" ref="K859" si="2256">K860+K861</f>
        <v>10300</v>
      </c>
      <c r="L859" s="496">
        <f t="shared" ref="L859" si="2257">L860+L861</f>
        <v>10300</v>
      </c>
      <c r="M859" s="496">
        <f t="shared" ref="M859" si="2258">M860+M861</f>
        <v>10340</v>
      </c>
      <c r="N859" s="496">
        <f t="shared" ref="N859" si="2259">N860+N861</f>
        <v>10340</v>
      </c>
      <c r="O859" s="496">
        <f t="shared" ref="O859" si="2260">O860+O861</f>
        <v>10340</v>
      </c>
      <c r="P859" s="496">
        <f t="shared" ref="P859" si="2261">P860+P861</f>
        <v>12000</v>
      </c>
      <c r="Q859" s="496">
        <f t="shared" ref="Q859" si="2262">Q860+Q861</f>
        <v>12000</v>
      </c>
      <c r="R859" s="496">
        <f t="shared" ref="R859" si="2263">R860+R861</f>
        <v>12000</v>
      </c>
      <c r="S859" s="496">
        <f t="shared" ref="S859" si="2264">S860+S861</f>
        <v>12400</v>
      </c>
      <c r="T859" s="496">
        <f t="shared" ref="T859" si="2265">T860+T861</f>
        <v>12400</v>
      </c>
      <c r="U859" s="496">
        <f t="shared" ref="U859" si="2266">U860+U861</f>
        <v>12400</v>
      </c>
      <c r="V859" s="516">
        <f t="shared" ref="V859:V863" si="2267">U859/S859*100</f>
        <v>100</v>
      </c>
      <c r="W859" s="504"/>
      <c r="X859" s="504"/>
      <c r="Y859" s="504"/>
      <c r="Z859" s="504"/>
      <c r="AA859" s="504"/>
      <c r="AB859" s="504"/>
      <c r="AC859" s="504"/>
    </row>
    <row r="860" spans="1:29" x14ac:dyDescent="0.25">
      <c r="A860" s="616"/>
      <c r="B860" s="505" t="s">
        <v>13</v>
      </c>
      <c r="C860" s="528">
        <f t="shared" ref="C860:C861" si="2268">G860+J860+M860+P860+S860</f>
        <v>31240</v>
      </c>
      <c r="D860" s="528">
        <f t="shared" ref="D860:D861" si="2269">H860+K860+N860+Q860+T860</f>
        <v>31240</v>
      </c>
      <c r="E860" s="528">
        <f t="shared" ref="E860:E861" si="2270">I860+L860+O860+R860+U860</f>
        <v>31240</v>
      </c>
      <c r="F860" s="564">
        <f t="shared" si="2230"/>
        <v>100</v>
      </c>
      <c r="G860" s="528">
        <v>5700</v>
      </c>
      <c r="H860" s="528">
        <v>5700</v>
      </c>
      <c r="I860" s="528">
        <v>5700</v>
      </c>
      <c r="J860" s="528">
        <v>5800</v>
      </c>
      <c r="K860" s="528">
        <v>5800</v>
      </c>
      <c r="L860" s="528">
        <v>5800</v>
      </c>
      <c r="M860" s="528">
        <v>5340</v>
      </c>
      <c r="N860" s="528">
        <v>5340</v>
      </c>
      <c r="O860" s="528">
        <v>5340</v>
      </c>
      <c r="P860" s="528">
        <v>7000</v>
      </c>
      <c r="Q860" s="528">
        <v>7000</v>
      </c>
      <c r="R860" s="528">
        <v>7000</v>
      </c>
      <c r="S860" s="528">
        <v>7400</v>
      </c>
      <c r="T860" s="528">
        <v>7400</v>
      </c>
      <c r="U860" s="528">
        <v>7400</v>
      </c>
      <c r="V860" s="562">
        <f t="shared" si="2267"/>
        <v>100</v>
      </c>
      <c r="W860" s="504"/>
      <c r="X860" s="504"/>
      <c r="Y860" s="504"/>
      <c r="Z860" s="504"/>
      <c r="AA860" s="504"/>
      <c r="AB860" s="504"/>
      <c r="AC860" s="504"/>
    </row>
    <row r="861" spans="1:29" ht="30" x14ac:dyDescent="0.25">
      <c r="A861" s="616"/>
      <c r="B861" s="505" t="s">
        <v>139</v>
      </c>
      <c r="C861" s="528">
        <f t="shared" si="2268"/>
        <v>24000</v>
      </c>
      <c r="D861" s="528">
        <f t="shared" si="2269"/>
        <v>24000</v>
      </c>
      <c r="E861" s="528">
        <f t="shared" si="2270"/>
        <v>24000</v>
      </c>
      <c r="F861" s="564">
        <f t="shared" si="2230"/>
        <v>100</v>
      </c>
      <c r="G861" s="528">
        <v>4500</v>
      </c>
      <c r="H861" s="528">
        <v>4500</v>
      </c>
      <c r="I861" s="528">
        <v>4500</v>
      </c>
      <c r="J861" s="528">
        <v>4500</v>
      </c>
      <c r="K861" s="528">
        <v>4500</v>
      </c>
      <c r="L861" s="528">
        <v>4500</v>
      </c>
      <c r="M861" s="528">
        <v>5000</v>
      </c>
      <c r="N861" s="528">
        <v>5000</v>
      </c>
      <c r="O861" s="528">
        <v>5000</v>
      </c>
      <c r="P861" s="528">
        <v>5000</v>
      </c>
      <c r="Q861" s="528">
        <v>5000</v>
      </c>
      <c r="R861" s="528">
        <v>5000</v>
      </c>
      <c r="S861" s="528">
        <v>5000</v>
      </c>
      <c r="T861" s="528">
        <v>5000</v>
      </c>
      <c r="U861" s="528">
        <v>5000</v>
      </c>
      <c r="V861" s="562">
        <f t="shared" si="2267"/>
        <v>100</v>
      </c>
      <c r="W861" s="504"/>
      <c r="X861" s="504"/>
      <c r="Y861" s="504"/>
      <c r="Z861" s="504"/>
      <c r="AA861" s="504"/>
      <c r="AB861" s="504"/>
      <c r="AC861" s="504"/>
    </row>
    <row r="862" spans="1:29" ht="155.25" customHeight="1" x14ac:dyDescent="0.25">
      <c r="A862" s="616">
        <v>257</v>
      </c>
      <c r="B862" s="434" t="s">
        <v>113</v>
      </c>
      <c r="C862" s="496">
        <f t="shared" ref="C862" si="2271">C863</f>
        <v>40260</v>
      </c>
      <c r="D862" s="496">
        <f t="shared" ref="D862" si="2272">D863</f>
        <v>40260</v>
      </c>
      <c r="E862" s="496">
        <f t="shared" ref="E862" si="2273">E863</f>
        <v>40260</v>
      </c>
      <c r="F862" s="561">
        <f t="shared" ref="F862" si="2274">F863+F866</f>
        <v>200</v>
      </c>
      <c r="G862" s="496">
        <f t="shared" ref="G862" si="2275">G863</f>
        <v>7100</v>
      </c>
      <c r="H862" s="496">
        <f t="shared" ref="H862" si="2276">H863</f>
        <v>7100</v>
      </c>
      <c r="I862" s="496">
        <f t="shared" ref="I862" si="2277">I863</f>
        <v>7100</v>
      </c>
      <c r="J862" s="496">
        <f t="shared" ref="J862" si="2278">J863</f>
        <v>7300</v>
      </c>
      <c r="K862" s="496">
        <f t="shared" ref="K862" si="2279">K863</f>
        <v>7300</v>
      </c>
      <c r="L862" s="496">
        <f t="shared" ref="L862" si="2280">L863</f>
        <v>7300</v>
      </c>
      <c r="M862" s="496">
        <f t="shared" ref="M862" si="2281">M863</f>
        <v>6960</v>
      </c>
      <c r="N862" s="496">
        <f t="shared" ref="N862" si="2282">N863</f>
        <v>6960</v>
      </c>
      <c r="O862" s="496">
        <f t="shared" ref="O862" si="2283">O863</f>
        <v>6960</v>
      </c>
      <c r="P862" s="496">
        <f t="shared" ref="P862" si="2284">P863</f>
        <v>9200</v>
      </c>
      <c r="Q862" s="496">
        <f t="shared" ref="Q862" si="2285">Q863</f>
        <v>9200</v>
      </c>
      <c r="R862" s="496">
        <f t="shared" ref="R862" si="2286">R863</f>
        <v>9200</v>
      </c>
      <c r="S862" s="496">
        <f t="shared" ref="S862" si="2287">S863</f>
        <v>9700</v>
      </c>
      <c r="T862" s="496">
        <f t="shared" ref="T862" si="2288">T863</f>
        <v>9700</v>
      </c>
      <c r="U862" s="496">
        <f t="shared" ref="U862" si="2289">U863</f>
        <v>9700</v>
      </c>
      <c r="V862" s="516">
        <f t="shared" si="2267"/>
        <v>100</v>
      </c>
      <c r="W862" s="504"/>
      <c r="X862" s="504"/>
      <c r="Y862" s="504"/>
      <c r="Z862" s="504"/>
      <c r="AA862" s="504"/>
      <c r="AB862" s="504"/>
      <c r="AC862" s="504"/>
    </row>
    <row r="863" spans="1:29" x14ac:dyDescent="0.25">
      <c r="A863" s="616"/>
      <c r="B863" s="505" t="s">
        <v>13</v>
      </c>
      <c r="C863" s="528">
        <f t="shared" ref="C863" si="2290">G863+J863+M863+P863+S863</f>
        <v>40260</v>
      </c>
      <c r="D863" s="528">
        <f t="shared" ref="D863" si="2291">H863+K863+N863+Q863+T863</f>
        <v>40260</v>
      </c>
      <c r="E863" s="528">
        <f t="shared" ref="E863" si="2292">I863+L863+O863+R863+U863</f>
        <v>40260</v>
      </c>
      <c r="F863" s="564">
        <f t="shared" ref="F863" si="2293">E863/C863*100</f>
        <v>100</v>
      </c>
      <c r="G863" s="528">
        <v>7100</v>
      </c>
      <c r="H863" s="528">
        <v>7100</v>
      </c>
      <c r="I863" s="528">
        <v>7100</v>
      </c>
      <c r="J863" s="528">
        <v>7300</v>
      </c>
      <c r="K863" s="528">
        <v>7300</v>
      </c>
      <c r="L863" s="528">
        <v>7300</v>
      </c>
      <c r="M863" s="528">
        <v>6960</v>
      </c>
      <c r="N863" s="528">
        <v>6960</v>
      </c>
      <c r="O863" s="528">
        <v>6960</v>
      </c>
      <c r="P863" s="528">
        <v>9200</v>
      </c>
      <c r="Q863" s="528">
        <v>9200</v>
      </c>
      <c r="R863" s="528">
        <v>9200</v>
      </c>
      <c r="S863" s="528">
        <v>9700</v>
      </c>
      <c r="T863" s="528">
        <v>9700</v>
      </c>
      <c r="U863" s="528">
        <v>9700</v>
      </c>
      <c r="V863" s="562">
        <f t="shared" si="2267"/>
        <v>100</v>
      </c>
      <c r="W863" s="504"/>
      <c r="X863" s="504"/>
      <c r="Y863" s="504"/>
      <c r="Z863" s="504"/>
      <c r="AA863" s="504"/>
      <c r="AB863" s="504"/>
      <c r="AC863" s="504"/>
    </row>
    <row r="864" spans="1:29" ht="78" customHeight="1" x14ac:dyDescent="0.25">
      <c r="A864" s="616">
        <v>258</v>
      </c>
      <c r="B864" s="434" t="s">
        <v>857</v>
      </c>
      <c r="C864" s="496">
        <f t="shared" ref="C864" si="2294">C865</f>
        <v>6900</v>
      </c>
      <c r="D864" s="496">
        <f t="shared" ref="D864" si="2295">D865</f>
        <v>6900</v>
      </c>
      <c r="E864" s="496">
        <f t="shared" ref="E864" si="2296">E865</f>
        <v>6900</v>
      </c>
      <c r="F864" s="516">
        <f t="shared" ref="F864:F866" si="2297">E864/C864*100</f>
        <v>100</v>
      </c>
      <c r="G864" s="496">
        <f t="shared" ref="G864" si="2298">G865</f>
        <v>0</v>
      </c>
      <c r="H864" s="496">
        <f t="shared" ref="H864" si="2299">H865</f>
        <v>0</v>
      </c>
      <c r="I864" s="496">
        <f t="shared" ref="I864" si="2300">I865</f>
        <v>0</v>
      </c>
      <c r="J864" s="496">
        <f t="shared" ref="J864" si="2301">J865</f>
        <v>0</v>
      </c>
      <c r="K864" s="496">
        <f t="shared" ref="K864" si="2302">K865</f>
        <v>0</v>
      </c>
      <c r="L864" s="496">
        <f t="shared" ref="L864" si="2303">L865</f>
        <v>0</v>
      </c>
      <c r="M864" s="496">
        <f t="shared" ref="M864" si="2304">M865</f>
        <v>0</v>
      </c>
      <c r="N864" s="496">
        <f t="shared" ref="N864" si="2305">N865</f>
        <v>0</v>
      </c>
      <c r="O864" s="496">
        <f t="shared" ref="O864" si="2306">O865</f>
        <v>0</v>
      </c>
      <c r="P864" s="496">
        <f t="shared" ref="P864" si="2307">P865</f>
        <v>0</v>
      </c>
      <c r="Q864" s="496">
        <f t="shared" ref="Q864" si="2308">Q865</f>
        <v>0</v>
      </c>
      <c r="R864" s="496">
        <f t="shared" ref="R864" si="2309">R865</f>
        <v>0</v>
      </c>
      <c r="S864" s="496">
        <f t="shared" ref="S864" si="2310">S865</f>
        <v>6900</v>
      </c>
      <c r="T864" s="496">
        <f t="shared" ref="T864" si="2311">T865</f>
        <v>6900</v>
      </c>
      <c r="U864" s="496">
        <f t="shared" ref="U864" si="2312">U865</f>
        <v>6900</v>
      </c>
      <c r="V864" s="516">
        <f t="shared" ref="V864:V865" si="2313">U864/S864*100</f>
        <v>100</v>
      </c>
      <c r="W864" s="504"/>
      <c r="X864" s="504"/>
      <c r="Y864" s="504"/>
      <c r="Z864" s="504"/>
      <c r="AA864" s="504"/>
      <c r="AB864" s="504"/>
      <c r="AC864" s="504"/>
    </row>
    <row r="865" spans="1:29" x14ac:dyDescent="0.25">
      <c r="A865" s="616"/>
      <c r="B865" s="505" t="s">
        <v>13</v>
      </c>
      <c r="C865" s="528">
        <f t="shared" ref="C865:C866" si="2314">G865+J865+M865+P865+S865</f>
        <v>6900</v>
      </c>
      <c r="D865" s="528">
        <f t="shared" ref="D865:D866" si="2315">H865+K865+N865+Q865+T865</f>
        <v>6900</v>
      </c>
      <c r="E865" s="528">
        <f t="shared" ref="E865:E866" si="2316">I865+L865+O865+R865+U865</f>
        <v>6900</v>
      </c>
      <c r="F865" s="564">
        <f t="shared" si="2297"/>
        <v>100</v>
      </c>
      <c r="G865" s="528">
        <v>0</v>
      </c>
      <c r="H865" s="528">
        <v>0</v>
      </c>
      <c r="I865" s="528">
        <v>0</v>
      </c>
      <c r="J865" s="528">
        <v>0</v>
      </c>
      <c r="K865" s="528">
        <v>0</v>
      </c>
      <c r="L865" s="528">
        <v>0</v>
      </c>
      <c r="M865" s="528">
        <v>0</v>
      </c>
      <c r="N865" s="528">
        <v>0</v>
      </c>
      <c r="O865" s="528">
        <v>0</v>
      </c>
      <c r="P865" s="528">
        <v>0</v>
      </c>
      <c r="Q865" s="528">
        <v>0</v>
      </c>
      <c r="R865" s="528">
        <v>0</v>
      </c>
      <c r="S865" s="528">
        <v>6900</v>
      </c>
      <c r="T865" s="528">
        <v>6900</v>
      </c>
      <c r="U865" s="528">
        <v>6900</v>
      </c>
      <c r="V865" s="562">
        <f t="shared" si="2313"/>
        <v>100</v>
      </c>
      <c r="W865" s="504"/>
      <c r="X865" s="504"/>
      <c r="Y865" s="504"/>
      <c r="Z865" s="504"/>
      <c r="AA865" s="504"/>
      <c r="AB865" s="504"/>
      <c r="AC865" s="504"/>
    </row>
    <row r="866" spans="1:29" ht="81" customHeight="1" x14ac:dyDescent="0.25">
      <c r="A866" s="616">
        <v>259</v>
      </c>
      <c r="B866" s="434" t="s">
        <v>501</v>
      </c>
      <c r="C866" s="496">
        <f t="shared" si="2314"/>
        <v>11500</v>
      </c>
      <c r="D866" s="496">
        <f t="shared" si="2315"/>
        <v>11500</v>
      </c>
      <c r="E866" s="496">
        <f t="shared" si="2316"/>
        <v>11500</v>
      </c>
      <c r="F866" s="516">
        <f t="shared" si="2297"/>
        <v>100</v>
      </c>
      <c r="G866" s="496">
        <f>G867</f>
        <v>0</v>
      </c>
      <c r="H866" s="496">
        <f>H867</f>
        <v>0</v>
      </c>
      <c r="I866" s="496">
        <f t="shared" ref="I866:U866" si="2317">I867</f>
        <v>0</v>
      </c>
      <c r="J866" s="496">
        <f t="shared" si="2317"/>
        <v>0</v>
      </c>
      <c r="K866" s="496">
        <f t="shared" si="2317"/>
        <v>0</v>
      </c>
      <c r="L866" s="496">
        <f t="shared" si="2317"/>
        <v>0</v>
      </c>
      <c r="M866" s="496">
        <f t="shared" si="2317"/>
        <v>11500</v>
      </c>
      <c r="N866" s="496">
        <f t="shared" si="2317"/>
        <v>11500</v>
      </c>
      <c r="O866" s="496">
        <f t="shared" si="2317"/>
        <v>11500</v>
      </c>
      <c r="P866" s="496">
        <f t="shared" si="2317"/>
        <v>0</v>
      </c>
      <c r="Q866" s="496">
        <f t="shared" si="2317"/>
        <v>0</v>
      </c>
      <c r="R866" s="496">
        <f t="shared" si="2317"/>
        <v>0</v>
      </c>
      <c r="S866" s="496">
        <f t="shared" si="2317"/>
        <v>0</v>
      </c>
      <c r="T866" s="496">
        <f t="shared" si="2317"/>
        <v>0</v>
      </c>
      <c r="U866" s="496">
        <f t="shared" si="2317"/>
        <v>0</v>
      </c>
      <c r="V866" s="561">
        <f>V867</f>
        <v>0</v>
      </c>
      <c r="W866" s="504"/>
      <c r="X866" s="504"/>
      <c r="Y866" s="504"/>
      <c r="Z866" s="504"/>
      <c r="AA866" s="504"/>
      <c r="AB866" s="504"/>
      <c r="AC866" s="504"/>
    </row>
    <row r="867" spans="1:29" ht="30" x14ac:dyDescent="0.25">
      <c r="A867" s="616"/>
      <c r="B867" s="505" t="s">
        <v>139</v>
      </c>
      <c r="C867" s="528">
        <f t="shared" ref="C867:C868" si="2318">G867+J867+M867+P867+S867</f>
        <v>11500</v>
      </c>
      <c r="D867" s="528">
        <f t="shared" ref="D867:D868" si="2319">H867+K867+N867+Q867+T867</f>
        <v>11500</v>
      </c>
      <c r="E867" s="528">
        <f t="shared" ref="E867:E868" si="2320">I867+L867+O867+R867+U867</f>
        <v>11500</v>
      </c>
      <c r="F867" s="564">
        <f t="shared" ref="F867:F868" si="2321">E867/C867*100</f>
        <v>100</v>
      </c>
      <c r="G867" s="528">
        <v>0</v>
      </c>
      <c r="H867" s="528">
        <v>0</v>
      </c>
      <c r="I867" s="528">
        <v>0</v>
      </c>
      <c r="J867" s="528">
        <v>0</v>
      </c>
      <c r="K867" s="528">
        <v>0</v>
      </c>
      <c r="L867" s="528">
        <v>0</v>
      </c>
      <c r="M867" s="528">
        <v>11500</v>
      </c>
      <c r="N867" s="528">
        <v>11500</v>
      </c>
      <c r="O867" s="528">
        <v>11500</v>
      </c>
      <c r="P867" s="528">
        <v>0</v>
      </c>
      <c r="Q867" s="528">
        <v>0</v>
      </c>
      <c r="R867" s="528">
        <v>0</v>
      </c>
      <c r="S867" s="528">
        <v>0</v>
      </c>
      <c r="T867" s="528">
        <v>0</v>
      </c>
      <c r="U867" s="528">
        <v>0</v>
      </c>
      <c r="V867" s="562">
        <v>0</v>
      </c>
      <c r="W867" s="504"/>
      <c r="X867" s="504"/>
      <c r="Y867" s="504"/>
      <c r="Z867" s="504"/>
      <c r="AA867" s="504"/>
      <c r="AB867" s="504"/>
      <c r="AC867" s="504"/>
    </row>
    <row r="868" spans="1:29" ht="60.75" customHeight="1" x14ac:dyDescent="0.25">
      <c r="A868" s="616">
        <v>260</v>
      </c>
      <c r="B868" s="434" t="s">
        <v>858</v>
      </c>
      <c r="C868" s="496">
        <f t="shared" si="2318"/>
        <v>15000</v>
      </c>
      <c r="D868" s="496">
        <f t="shared" si="2319"/>
        <v>15000</v>
      </c>
      <c r="E868" s="496">
        <f t="shared" si="2320"/>
        <v>15000</v>
      </c>
      <c r="F868" s="516">
        <f t="shared" si="2321"/>
        <v>100</v>
      </c>
      <c r="G868" s="496">
        <f>G869+G870</f>
        <v>0</v>
      </c>
      <c r="H868" s="496">
        <f>H869+H870</f>
        <v>0</v>
      </c>
      <c r="I868" s="496">
        <f t="shared" ref="I868:U868" si="2322">I869+I870</f>
        <v>0</v>
      </c>
      <c r="J868" s="496">
        <f t="shared" si="2322"/>
        <v>5000</v>
      </c>
      <c r="K868" s="496">
        <f t="shared" si="2322"/>
        <v>5000</v>
      </c>
      <c r="L868" s="496">
        <f t="shared" si="2322"/>
        <v>5000</v>
      </c>
      <c r="M868" s="496">
        <f t="shared" si="2322"/>
        <v>5000</v>
      </c>
      <c r="N868" s="496">
        <f t="shared" si="2322"/>
        <v>5000</v>
      </c>
      <c r="O868" s="496">
        <f t="shared" si="2322"/>
        <v>5000</v>
      </c>
      <c r="P868" s="496">
        <f t="shared" si="2322"/>
        <v>5000</v>
      </c>
      <c r="Q868" s="496">
        <f t="shared" si="2322"/>
        <v>5000</v>
      </c>
      <c r="R868" s="496">
        <f t="shared" si="2322"/>
        <v>5000</v>
      </c>
      <c r="S868" s="496">
        <f t="shared" si="2322"/>
        <v>0</v>
      </c>
      <c r="T868" s="496">
        <f t="shared" si="2322"/>
        <v>0</v>
      </c>
      <c r="U868" s="496">
        <f t="shared" si="2322"/>
        <v>0</v>
      </c>
      <c r="V868" s="561">
        <f>V869+V870</f>
        <v>0</v>
      </c>
      <c r="W868" s="504"/>
      <c r="X868" s="504"/>
      <c r="Y868" s="504"/>
      <c r="Z868" s="504"/>
      <c r="AA868" s="504"/>
      <c r="AB868" s="504"/>
      <c r="AC868" s="504"/>
    </row>
    <row r="869" spans="1:29" x14ac:dyDescent="0.25">
      <c r="A869" s="616"/>
      <c r="B869" s="505" t="s">
        <v>13</v>
      </c>
      <c r="C869" s="528">
        <f t="shared" ref="C869" si="2323">G869+J869+M869+P869+S869</f>
        <v>5000</v>
      </c>
      <c r="D869" s="528">
        <f t="shared" ref="D869" si="2324">H869+K869+N869+Q869+T869</f>
        <v>5000</v>
      </c>
      <c r="E869" s="528">
        <f t="shared" ref="E869" si="2325">I869+L869+O869+R869+U869</f>
        <v>5000</v>
      </c>
      <c r="F869" s="564">
        <f t="shared" ref="F869" si="2326">E869/C869*100</f>
        <v>100</v>
      </c>
      <c r="G869" s="528">
        <v>0</v>
      </c>
      <c r="H869" s="528">
        <v>0</v>
      </c>
      <c r="I869" s="528">
        <v>0</v>
      </c>
      <c r="J869" s="528">
        <v>0</v>
      </c>
      <c r="K869" s="528">
        <v>0</v>
      </c>
      <c r="L869" s="528">
        <v>0</v>
      </c>
      <c r="M869" s="528">
        <v>0</v>
      </c>
      <c r="N869" s="528">
        <v>0</v>
      </c>
      <c r="O869" s="528">
        <v>0</v>
      </c>
      <c r="P869" s="528">
        <v>5000</v>
      </c>
      <c r="Q869" s="528">
        <v>5000</v>
      </c>
      <c r="R869" s="528">
        <v>5000</v>
      </c>
      <c r="S869" s="528">
        <v>0</v>
      </c>
      <c r="T869" s="528">
        <v>0</v>
      </c>
      <c r="U869" s="528">
        <v>0</v>
      </c>
      <c r="V869" s="562">
        <v>0</v>
      </c>
      <c r="W869" s="504"/>
      <c r="X869" s="504"/>
      <c r="Y869" s="504"/>
      <c r="Z869" s="504"/>
      <c r="AA869" s="504"/>
      <c r="AB869" s="504"/>
      <c r="AC869" s="504"/>
    </row>
    <row r="870" spans="1:29" ht="30" x14ac:dyDescent="0.25">
      <c r="A870" s="616"/>
      <c r="B870" s="505" t="s">
        <v>139</v>
      </c>
      <c r="C870" s="528">
        <f t="shared" ref="C870:C871" si="2327">G870+J870+M870+P870+S870</f>
        <v>10000</v>
      </c>
      <c r="D870" s="528">
        <f t="shared" ref="D870:D871" si="2328">H870+K870+N870+Q870+T870</f>
        <v>10000</v>
      </c>
      <c r="E870" s="528">
        <f t="shared" ref="E870:E871" si="2329">I870+L870+O870+R870+U870</f>
        <v>10000</v>
      </c>
      <c r="F870" s="564">
        <f t="shared" ref="F870:F871" si="2330">E870/C870*100</f>
        <v>100</v>
      </c>
      <c r="G870" s="528">
        <v>0</v>
      </c>
      <c r="H870" s="528">
        <v>0</v>
      </c>
      <c r="I870" s="528">
        <v>0</v>
      </c>
      <c r="J870" s="528">
        <v>5000</v>
      </c>
      <c r="K870" s="528">
        <v>5000</v>
      </c>
      <c r="L870" s="528">
        <v>5000</v>
      </c>
      <c r="M870" s="528">
        <v>5000</v>
      </c>
      <c r="N870" s="528">
        <v>5000</v>
      </c>
      <c r="O870" s="528">
        <v>5000</v>
      </c>
      <c r="P870" s="528">
        <v>0</v>
      </c>
      <c r="Q870" s="528">
        <v>0</v>
      </c>
      <c r="R870" s="528">
        <v>0</v>
      </c>
      <c r="S870" s="528">
        <v>0</v>
      </c>
      <c r="T870" s="528">
        <v>0</v>
      </c>
      <c r="U870" s="528">
        <v>0</v>
      </c>
      <c r="V870" s="562">
        <v>0</v>
      </c>
      <c r="W870" s="504"/>
      <c r="X870" s="504"/>
      <c r="Y870" s="504"/>
      <c r="Z870" s="504"/>
      <c r="AA870" s="504"/>
      <c r="AB870" s="504"/>
      <c r="AC870" s="504"/>
    </row>
    <row r="871" spans="1:29" ht="20.25" customHeight="1" x14ac:dyDescent="0.25">
      <c r="A871" s="616"/>
      <c r="B871" s="506" t="s">
        <v>54</v>
      </c>
      <c r="C871" s="543">
        <f t="shared" si="2327"/>
        <v>295630</v>
      </c>
      <c r="D871" s="543">
        <f t="shared" si="2328"/>
        <v>295630</v>
      </c>
      <c r="E871" s="543">
        <f t="shared" si="2329"/>
        <v>295597</v>
      </c>
      <c r="F871" s="578">
        <f t="shared" si="2330"/>
        <v>99.98883739809898</v>
      </c>
      <c r="G871" s="543">
        <f>G872+G873</f>
        <v>47600</v>
      </c>
      <c r="H871" s="543">
        <f>H872+H873</f>
        <v>47600</v>
      </c>
      <c r="I871" s="543">
        <f t="shared" ref="I871:U871" si="2331">I872+I873</f>
        <v>47600</v>
      </c>
      <c r="J871" s="543">
        <f t="shared" si="2331"/>
        <v>54100</v>
      </c>
      <c r="K871" s="543">
        <f t="shared" si="2331"/>
        <v>54100</v>
      </c>
      <c r="L871" s="543">
        <f t="shared" si="2331"/>
        <v>54100</v>
      </c>
      <c r="M871" s="543">
        <f t="shared" si="2331"/>
        <v>64130</v>
      </c>
      <c r="N871" s="543">
        <f t="shared" si="2331"/>
        <v>64130</v>
      </c>
      <c r="O871" s="543">
        <f t="shared" si="2331"/>
        <v>64097</v>
      </c>
      <c r="P871" s="543">
        <f t="shared" si="2331"/>
        <v>62800</v>
      </c>
      <c r="Q871" s="543">
        <f t="shared" si="2331"/>
        <v>62800</v>
      </c>
      <c r="R871" s="543">
        <f t="shared" si="2331"/>
        <v>62800</v>
      </c>
      <c r="S871" s="543">
        <f t="shared" si="2331"/>
        <v>67000</v>
      </c>
      <c r="T871" s="543">
        <f t="shared" si="2331"/>
        <v>67000</v>
      </c>
      <c r="U871" s="543">
        <f t="shared" si="2331"/>
        <v>67000</v>
      </c>
      <c r="V871" s="563">
        <f t="shared" ref="V871:V873" si="2332">U871/S871*100</f>
        <v>100</v>
      </c>
      <c r="W871" s="504"/>
      <c r="X871" s="504"/>
      <c r="Y871" s="504"/>
      <c r="Z871" s="504"/>
      <c r="AA871" s="504"/>
      <c r="AB871" s="504"/>
      <c r="AC871" s="504"/>
    </row>
    <row r="872" spans="1:29" x14ac:dyDescent="0.25">
      <c r="A872" s="616"/>
      <c r="B872" s="505" t="s">
        <v>13</v>
      </c>
      <c r="C872" s="528">
        <f t="shared" ref="C872" si="2333">G872+J872+M872+P872+S872</f>
        <v>201130</v>
      </c>
      <c r="D872" s="528">
        <f t="shared" ref="D872" si="2334">H872+K872+N872+Q872+T872</f>
        <v>201130</v>
      </c>
      <c r="E872" s="528">
        <f t="shared" ref="E872" si="2335">I872+L872+O872+R872+U872</f>
        <v>201097</v>
      </c>
      <c r="F872" s="564">
        <f t="shared" ref="F872" si="2336">E872/C872*100</f>
        <v>99.983592701237995</v>
      </c>
      <c r="G872" s="528">
        <f>G849+G852+G855+G858+G860+G863+G865+G869</f>
        <v>33600</v>
      </c>
      <c r="H872" s="528">
        <f>H849+H852+H855+H858+H860+H863+H865+H869</f>
        <v>33600</v>
      </c>
      <c r="I872" s="528">
        <f t="shared" ref="I872:U872" si="2337">I849+I852+I855+I858+I860+I863+I865+I869</f>
        <v>33600</v>
      </c>
      <c r="J872" s="528">
        <f t="shared" si="2337"/>
        <v>35100</v>
      </c>
      <c r="K872" s="528">
        <f t="shared" si="2337"/>
        <v>35100</v>
      </c>
      <c r="L872" s="528">
        <f t="shared" si="2337"/>
        <v>35100</v>
      </c>
      <c r="M872" s="528">
        <f t="shared" si="2337"/>
        <v>32630</v>
      </c>
      <c r="N872" s="528">
        <f t="shared" si="2337"/>
        <v>32630</v>
      </c>
      <c r="O872" s="528">
        <f t="shared" si="2337"/>
        <v>32597</v>
      </c>
      <c r="P872" s="528">
        <f t="shared" si="2337"/>
        <v>47800</v>
      </c>
      <c r="Q872" s="528">
        <f t="shared" si="2337"/>
        <v>47800</v>
      </c>
      <c r="R872" s="528">
        <f t="shared" si="2337"/>
        <v>47800</v>
      </c>
      <c r="S872" s="528">
        <f t="shared" si="2337"/>
        <v>52000</v>
      </c>
      <c r="T872" s="528">
        <f t="shared" si="2337"/>
        <v>52000</v>
      </c>
      <c r="U872" s="528">
        <f t="shared" si="2337"/>
        <v>52000</v>
      </c>
      <c r="V872" s="562">
        <f t="shared" si="2332"/>
        <v>100</v>
      </c>
      <c r="W872" s="504"/>
      <c r="X872" s="504"/>
      <c r="Y872" s="504"/>
      <c r="Z872" s="504"/>
      <c r="AA872" s="504"/>
      <c r="AB872" s="504"/>
      <c r="AC872" s="504"/>
    </row>
    <row r="873" spans="1:29" ht="30" x14ac:dyDescent="0.25">
      <c r="A873" s="616"/>
      <c r="B873" s="505" t="s">
        <v>139</v>
      </c>
      <c r="C873" s="528">
        <f t="shared" ref="C873" si="2338">G873+J873+M873+P873+S873</f>
        <v>94500</v>
      </c>
      <c r="D873" s="528">
        <f t="shared" ref="D873" si="2339">H873+K873+N873+Q873+T873</f>
        <v>94500</v>
      </c>
      <c r="E873" s="528">
        <f t="shared" ref="E873" si="2340">I873+L873+O873+R873+U873</f>
        <v>94500</v>
      </c>
      <c r="F873" s="564">
        <f t="shared" ref="F873" si="2341">E873/C873*100</f>
        <v>100</v>
      </c>
      <c r="G873" s="528">
        <f>G850+G853+G856+G861+G867+G870</f>
        <v>14000</v>
      </c>
      <c r="H873" s="528">
        <f>H850+H853+H856+H861+H867+H870</f>
        <v>14000</v>
      </c>
      <c r="I873" s="528">
        <f t="shared" ref="I873:U873" si="2342">I850+I853+I856+I861+I867+I870</f>
        <v>14000</v>
      </c>
      <c r="J873" s="528">
        <f t="shared" si="2342"/>
        <v>19000</v>
      </c>
      <c r="K873" s="528">
        <f t="shared" si="2342"/>
        <v>19000</v>
      </c>
      <c r="L873" s="528">
        <f t="shared" si="2342"/>
        <v>19000</v>
      </c>
      <c r="M873" s="528">
        <f t="shared" si="2342"/>
        <v>31500</v>
      </c>
      <c r="N873" s="528">
        <f t="shared" si="2342"/>
        <v>31500</v>
      </c>
      <c r="O873" s="528">
        <f t="shared" si="2342"/>
        <v>31500</v>
      </c>
      <c r="P873" s="528">
        <f t="shared" si="2342"/>
        <v>15000</v>
      </c>
      <c r="Q873" s="528">
        <f t="shared" si="2342"/>
        <v>15000</v>
      </c>
      <c r="R873" s="528">
        <f t="shared" si="2342"/>
        <v>15000</v>
      </c>
      <c r="S873" s="528">
        <f t="shared" si="2342"/>
        <v>15000</v>
      </c>
      <c r="T873" s="528">
        <f t="shared" si="2342"/>
        <v>15000</v>
      </c>
      <c r="U873" s="528">
        <f t="shared" si="2342"/>
        <v>15000</v>
      </c>
      <c r="V873" s="562">
        <f t="shared" si="2332"/>
        <v>100</v>
      </c>
      <c r="W873" s="504"/>
      <c r="X873" s="504"/>
      <c r="Y873" s="504"/>
      <c r="Z873" s="504"/>
      <c r="AA873" s="504"/>
      <c r="AB873" s="504"/>
      <c r="AC873" s="504"/>
    </row>
    <row r="874" spans="1:29" x14ac:dyDescent="0.25">
      <c r="A874" s="672" t="s">
        <v>114</v>
      </c>
      <c r="B874" s="672"/>
      <c r="C874" s="672"/>
      <c r="D874" s="672"/>
      <c r="E874" s="672"/>
      <c r="F874" s="672"/>
      <c r="G874" s="672"/>
      <c r="H874" s="672"/>
      <c r="I874" s="672"/>
      <c r="J874" s="672"/>
      <c r="K874" s="672"/>
      <c r="L874" s="672"/>
      <c r="M874" s="672"/>
      <c r="N874" s="672"/>
      <c r="O874" s="672"/>
      <c r="P874" s="672"/>
      <c r="Q874" s="672"/>
      <c r="R874" s="672"/>
      <c r="S874" s="672"/>
      <c r="T874" s="672"/>
      <c r="U874" s="672"/>
      <c r="V874" s="672"/>
      <c r="W874" s="504"/>
      <c r="X874" s="504"/>
      <c r="Y874" s="504"/>
      <c r="Z874" s="504"/>
      <c r="AA874" s="504"/>
      <c r="AB874" s="504"/>
      <c r="AC874" s="504"/>
    </row>
    <row r="875" spans="1:29" ht="75" x14ac:dyDescent="0.25">
      <c r="A875" s="616">
        <v>261</v>
      </c>
      <c r="B875" s="434" t="s">
        <v>115</v>
      </c>
      <c r="C875" s="496">
        <f t="shared" ref="C875" si="2343">C876</f>
        <v>13260</v>
      </c>
      <c r="D875" s="496">
        <f t="shared" ref="D875" si="2344">D876</f>
        <v>13260</v>
      </c>
      <c r="E875" s="496">
        <f t="shared" ref="E875" si="2345">E876</f>
        <v>13260</v>
      </c>
      <c r="F875" s="516">
        <f t="shared" ref="F875:F884" si="2346">E875/C875*100</f>
        <v>100</v>
      </c>
      <c r="G875" s="496">
        <f t="shared" ref="G875" si="2347">G876</f>
        <v>2400</v>
      </c>
      <c r="H875" s="496">
        <f t="shared" ref="H875" si="2348">H876</f>
        <v>2400</v>
      </c>
      <c r="I875" s="496">
        <f t="shared" ref="I875" si="2349">I876</f>
        <v>2400</v>
      </c>
      <c r="J875" s="496">
        <f t="shared" ref="J875" si="2350">J876</f>
        <v>2500</v>
      </c>
      <c r="K875" s="496">
        <f t="shared" ref="K875" si="2351">K876</f>
        <v>2500</v>
      </c>
      <c r="L875" s="496">
        <f t="shared" ref="L875" si="2352">L876</f>
        <v>2500</v>
      </c>
      <c r="M875" s="496">
        <f t="shared" ref="M875" si="2353">M876</f>
        <v>2260</v>
      </c>
      <c r="N875" s="496">
        <f t="shared" ref="N875" si="2354">N876</f>
        <v>2260</v>
      </c>
      <c r="O875" s="496">
        <f t="shared" ref="O875" si="2355">O876</f>
        <v>2260</v>
      </c>
      <c r="P875" s="496">
        <f t="shared" ref="P875" si="2356">P876</f>
        <v>3000</v>
      </c>
      <c r="Q875" s="496">
        <f t="shared" ref="Q875" si="2357">Q876</f>
        <v>3000</v>
      </c>
      <c r="R875" s="496">
        <f t="shared" ref="R875" si="2358">R876</f>
        <v>3000</v>
      </c>
      <c r="S875" s="496">
        <f t="shared" ref="S875" si="2359">S876</f>
        <v>3100</v>
      </c>
      <c r="T875" s="496">
        <f t="shared" ref="T875" si="2360">T876</f>
        <v>3100</v>
      </c>
      <c r="U875" s="496">
        <f t="shared" ref="U875" si="2361">U876</f>
        <v>3100</v>
      </c>
      <c r="V875" s="516">
        <f t="shared" ref="V875:V884" si="2362">U875/S875*100</f>
        <v>100</v>
      </c>
      <c r="W875" s="504"/>
      <c r="X875" s="504"/>
      <c r="Y875" s="504"/>
      <c r="Z875" s="504"/>
      <c r="AA875" s="504"/>
      <c r="AB875" s="504"/>
      <c r="AC875" s="504"/>
    </row>
    <row r="876" spans="1:29" x14ac:dyDescent="0.25">
      <c r="A876" s="616"/>
      <c r="B876" s="505" t="s">
        <v>13</v>
      </c>
      <c r="C876" s="528">
        <f t="shared" ref="C876" si="2363">G876+J876+M876+P876+S876</f>
        <v>13260</v>
      </c>
      <c r="D876" s="528">
        <f t="shared" ref="D876" si="2364">H876+K876+N876+Q876+T876</f>
        <v>13260</v>
      </c>
      <c r="E876" s="528">
        <f t="shared" ref="E876" si="2365">I876+L876+O876+R876+U876</f>
        <v>13260</v>
      </c>
      <c r="F876" s="564">
        <f t="shared" si="2346"/>
        <v>100</v>
      </c>
      <c r="G876" s="528">
        <v>2400</v>
      </c>
      <c r="H876" s="528">
        <v>2400</v>
      </c>
      <c r="I876" s="528">
        <v>2400</v>
      </c>
      <c r="J876" s="528">
        <v>2500</v>
      </c>
      <c r="K876" s="528">
        <v>2500</v>
      </c>
      <c r="L876" s="528">
        <v>2500</v>
      </c>
      <c r="M876" s="528">
        <v>2260</v>
      </c>
      <c r="N876" s="528">
        <v>2260</v>
      </c>
      <c r="O876" s="528">
        <v>2260</v>
      </c>
      <c r="P876" s="528">
        <v>3000</v>
      </c>
      <c r="Q876" s="528">
        <v>3000</v>
      </c>
      <c r="R876" s="528">
        <v>3000</v>
      </c>
      <c r="S876" s="528">
        <v>3100</v>
      </c>
      <c r="T876" s="528">
        <v>3100</v>
      </c>
      <c r="U876" s="528">
        <v>3100</v>
      </c>
      <c r="V876" s="562">
        <f t="shared" si="2362"/>
        <v>100</v>
      </c>
      <c r="W876" s="504"/>
      <c r="X876" s="504"/>
      <c r="Y876" s="504"/>
      <c r="Z876" s="504"/>
      <c r="AA876" s="504"/>
      <c r="AB876" s="504"/>
      <c r="AC876" s="504"/>
    </row>
    <row r="877" spans="1:29" ht="75" x14ac:dyDescent="0.25">
      <c r="A877" s="616">
        <v>262</v>
      </c>
      <c r="B877" s="434" t="s">
        <v>116</v>
      </c>
      <c r="C877" s="496">
        <f t="shared" ref="C877" si="2366">C878</f>
        <v>13260</v>
      </c>
      <c r="D877" s="496">
        <f t="shared" ref="D877" si="2367">D878</f>
        <v>13260</v>
      </c>
      <c r="E877" s="496">
        <f t="shared" ref="E877" si="2368">E878</f>
        <v>13260</v>
      </c>
      <c r="F877" s="516">
        <f t="shared" si="2346"/>
        <v>100</v>
      </c>
      <c r="G877" s="496">
        <f t="shared" ref="G877" si="2369">G878</f>
        <v>2400</v>
      </c>
      <c r="H877" s="496">
        <f t="shared" ref="H877" si="2370">H878</f>
        <v>2400</v>
      </c>
      <c r="I877" s="496">
        <f t="shared" ref="I877" si="2371">I878</f>
        <v>2400</v>
      </c>
      <c r="J877" s="496">
        <f t="shared" ref="J877" si="2372">J878</f>
        <v>2500</v>
      </c>
      <c r="K877" s="496">
        <f t="shared" ref="K877" si="2373">K878</f>
        <v>2500</v>
      </c>
      <c r="L877" s="496">
        <f t="shared" ref="L877" si="2374">L878</f>
        <v>2500</v>
      </c>
      <c r="M877" s="496">
        <f t="shared" ref="M877" si="2375">M878</f>
        <v>2260</v>
      </c>
      <c r="N877" s="496">
        <f t="shared" ref="N877" si="2376">N878</f>
        <v>2260</v>
      </c>
      <c r="O877" s="496">
        <f t="shared" ref="O877" si="2377">O878</f>
        <v>2260</v>
      </c>
      <c r="P877" s="496">
        <f t="shared" ref="P877" si="2378">P878</f>
        <v>3000</v>
      </c>
      <c r="Q877" s="496">
        <f t="shared" ref="Q877" si="2379">Q878</f>
        <v>3000</v>
      </c>
      <c r="R877" s="496">
        <f t="shared" ref="R877" si="2380">R878</f>
        <v>3000</v>
      </c>
      <c r="S877" s="496">
        <f t="shared" ref="S877" si="2381">S878</f>
        <v>3100</v>
      </c>
      <c r="T877" s="496">
        <f t="shared" ref="T877" si="2382">T878</f>
        <v>3100</v>
      </c>
      <c r="U877" s="496">
        <f t="shared" ref="U877" si="2383">U878</f>
        <v>3100</v>
      </c>
      <c r="V877" s="516">
        <f t="shared" si="2362"/>
        <v>100</v>
      </c>
      <c r="W877" s="504"/>
      <c r="X877" s="504"/>
      <c r="Y877" s="504"/>
      <c r="Z877" s="504"/>
      <c r="AA877" s="504"/>
      <c r="AB877" s="504"/>
      <c r="AC877" s="504"/>
    </row>
    <row r="878" spans="1:29" x14ac:dyDescent="0.25">
      <c r="A878" s="616"/>
      <c r="B878" s="505" t="s">
        <v>13</v>
      </c>
      <c r="C878" s="528">
        <f t="shared" ref="C878" si="2384">G878+J878+M878+P878+S878</f>
        <v>13260</v>
      </c>
      <c r="D878" s="528">
        <f t="shared" ref="D878" si="2385">H878+K878+N878+Q878+T878</f>
        <v>13260</v>
      </c>
      <c r="E878" s="528">
        <f t="shared" ref="E878" si="2386">I878+L878+O878+R878+U878</f>
        <v>13260</v>
      </c>
      <c r="F878" s="564">
        <f t="shared" si="2346"/>
        <v>100</v>
      </c>
      <c r="G878" s="528">
        <v>2400</v>
      </c>
      <c r="H878" s="528">
        <v>2400</v>
      </c>
      <c r="I878" s="528">
        <v>2400</v>
      </c>
      <c r="J878" s="528">
        <v>2500</v>
      </c>
      <c r="K878" s="528">
        <v>2500</v>
      </c>
      <c r="L878" s="528">
        <v>2500</v>
      </c>
      <c r="M878" s="528">
        <v>2260</v>
      </c>
      <c r="N878" s="528">
        <v>2260</v>
      </c>
      <c r="O878" s="528">
        <v>2260</v>
      </c>
      <c r="P878" s="528">
        <v>3000</v>
      </c>
      <c r="Q878" s="528">
        <v>3000</v>
      </c>
      <c r="R878" s="528">
        <v>3000</v>
      </c>
      <c r="S878" s="528">
        <v>3100</v>
      </c>
      <c r="T878" s="528">
        <v>3100</v>
      </c>
      <c r="U878" s="528">
        <v>3100</v>
      </c>
      <c r="V878" s="562">
        <f t="shared" si="2362"/>
        <v>100</v>
      </c>
      <c r="W878" s="504"/>
      <c r="X878" s="504"/>
      <c r="Y878" s="504"/>
      <c r="Z878" s="504"/>
      <c r="AA878" s="504"/>
      <c r="AB878" s="504"/>
      <c r="AC878" s="504"/>
    </row>
    <row r="879" spans="1:29" ht="105" x14ac:dyDescent="0.25">
      <c r="A879" s="616">
        <v>263</v>
      </c>
      <c r="B879" s="434" t="s">
        <v>117</v>
      </c>
      <c r="C879" s="496">
        <f t="shared" ref="C879" si="2387">C880</f>
        <v>29645</v>
      </c>
      <c r="D879" s="496">
        <f t="shared" ref="D879" si="2388">D880</f>
        <v>29645</v>
      </c>
      <c r="E879" s="496">
        <f t="shared" ref="E879" si="2389">E880</f>
        <v>29645</v>
      </c>
      <c r="F879" s="516">
        <f t="shared" si="2346"/>
        <v>100</v>
      </c>
      <c r="G879" s="496">
        <f t="shared" ref="G879" si="2390">G880</f>
        <v>5700</v>
      </c>
      <c r="H879" s="496">
        <f t="shared" ref="H879" si="2391">H880</f>
        <v>5700</v>
      </c>
      <c r="I879" s="496">
        <f t="shared" ref="I879" si="2392">I880</f>
        <v>5700</v>
      </c>
      <c r="J879" s="496">
        <f t="shared" ref="J879" si="2393">J880</f>
        <v>6000</v>
      </c>
      <c r="K879" s="496">
        <f t="shared" ref="K879" si="2394">K880</f>
        <v>6000</v>
      </c>
      <c r="L879" s="496">
        <f t="shared" ref="L879" si="2395">L880</f>
        <v>6000</v>
      </c>
      <c r="M879" s="496">
        <f t="shared" ref="M879" si="2396">M880</f>
        <v>5340</v>
      </c>
      <c r="N879" s="496">
        <f t="shared" ref="N879" si="2397">N880</f>
        <v>5340</v>
      </c>
      <c r="O879" s="496">
        <f t="shared" ref="O879" si="2398">O880</f>
        <v>5340</v>
      </c>
      <c r="P879" s="496">
        <f t="shared" ref="P879" si="2399">P880</f>
        <v>7000</v>
      </c>
      <c r="Q879" s="496">
        <f t="shared" ref="Q879" si="2400">Q880</f>
        <v>7000</v>
      </c>
      <c r="R879" s="496">
        <f t="shared" ref="R879" si="2401">R880</f>
        <v>7000</v>
      </c>
      <c r="S879" s="496">
        <f t="shared" ref="S879" si="2402">S880</f>
        <v>5605</v>
      </c>
      <c r="T879" s="496">
        <f t="shared" ref="T879" si="2403">T880</f>
        <v>5605</v>
      </c>
      <c r="U879" s="496">
        <f t="shared" ref="U879" si="2404">U880</f>
        <v>5605</v>
      </c>
      <c r="V879" s="516">
        <f t="shared" si="2362"/>
        <v>100</v>
      </c>
      <c r="W879" s="504"/>
      <c r="X879" s="504"/>
      <c r="Y879" s="504"/>
      <c r="Z879" s="504"/>
      <c r="AA879" s="504"/>
      <c r="AB879" s="504"/>
      <c r="AC879" s="504"/>
    </row>
    <row r="880" spans="1:29" x14ac:dyDescent="0.25">
      <c r="A880" s="616"/>
      <c r="B880" s="505" t="s">
        <v>13</v>
      </c>
      <c r="C880" s="528">
        <f t="shared" ref="C880" si="2405">G880+J880+M880+P880+S880</f>
        <v>29645</v>
      </c>
      <c r="D880" s="528">
        <f t="shared" ref="D880" si="2406">H880+K880+N880+Q880+T880</f>
        <v>29645</v>
      </c>
      <c r="E880" s="528">
        <f t="shared" ref="E880" si="2407">I880+L880+O880+R880+U880</f>
        <v>29645</v>
      </c>
      <c r="F880" s="564">
        <f t="shared" si="2346"/>
        <v>100</v>
      </c>
      <c r="G880" s="528">
        <v>5700</v>
      </c>
      <c r="H880" s="528">
        <v>5700</v>
      </c>
      <c r="I880" s="528">
        <v>5700</v>
      </c>
      <c r="J880" s="528">
        <v>6000</v>
      </c>
      <c r="K880" s="528">
        <v>6000</v>
      </c>
      <c r="L880" s="528">
        <v>6000</v>
      </c>
      <c r="M880" s="528">
        <v>5340</v>
      </c>
      <c r="N880" s="528">
        <v>5340</v>
      </c>
      <c r="O880" s="528">
        <v>5340</v>
      </c>
      <c r="P880" s="528">
        <v>7000</v>
      </c>
      <c r="Q880" s="528">
        <v>7000</v>
      </c>
      <c r="R880" s="528">
        <v>7000</v>
      </c>
      <c r="S880" s="528">
        <v>5605</v>
      </c>
      <c r="T880" s="528">
        <v>5605</v>
      </c>
      <c r="U880" s="528">
        <v>5605</v>
      </c>
      <c r="V880" s="562">
        <f t="shared" si="2362"/>
        <v>100</v>
      </c>
      <c r="W880" s="504"/>
      <c r="X880" s="504"/>
      <c r="Y880" s="504"/>
      <c r="Z880" s="504"/>
      <c r="AA880" s="504"/>
      <c r="AB880" s="504"/>
      <c r="AC880" s="504"/>
    </row>
    <row r="881" spans="1:29" ht="120" x14ac:dyDescent="0.25">
      <c r="A881" s="616">
        <v>264</v>
      </c>
      <c r="B881" s="434" t="s">
        <v>118</v>
      </c>
      <c r="C881" s="496">
        <f t="shared" ref="C881" si="2408">C882</f>
        <v>16630</v>
      </c>
      <c r="D881" s="496">
        <f t="shared" ref="D881" si="2409">D882</f>
        <v>16630</v>
      </c>
      <c r="E881" s="496">
        <f t="shared" ref="E881" si="2410">E882</f>
        <v>16630</v>
      </c>
      <c r="F881" s="516">
        <f t="shared" si="2346"/>
        <v>100</v>
      </c>
      <c r="G881" s="496">
        <f t="shared" ref="G881" si="2411">G882</f>
        <v>3000</v>
      </c>
      <c r="H881" s="496">
        <f t="shared" ref="H881" si="2412">H882</f>
        <v>3000</v>
      </c>
      <c r="I881" s="496">
        <f t="shared" ref="I881" si="2413">I882</f>
        <v>3000</v>
      </c>
      <c r="J881" s="496">
        <f t="shared" ref="J881" si="2414">J882</f>
        <v>3200</v>
      </c>
      <c r="K881" s="496">
        <f t="shared" ref="K881" si="2415">K882</f>
        <v>3200</v>
      </c>
      <c r="L881" s="496">
        <f t="shared" ref="L881" si="2416">L882</f>
        <v>3200</v>
      </c>
      <c r="M881" s="496">
        <f t="shared" ref="M881" si="2417">M882</f>
        <v>2830</v>
      </c>
      <c r="N881" s="496">
        <f t="shared" ref="N881" si="2418">N882</f>
        <v>2830</v>
      </c>
      <c r="O881" s="496">
        <f t="shared" ref="O881" si="2419">O882</f>
        <v>2830</v>
      </c>
      <c r="P881" s="496">
        <f t="shared" ref="P881" si="2420">P882</f>
        <v>3700</v>
      </c>
      <c r="Q881" s="496">
        <f t="shared" ref="Q881" si="2421">Q882</f>
        <v>3700</v>
      </c>
      <c r="R881" s="496">
        <f t="shared" ref="R881" si="2422">R882</f>
        <v>3700</v>
      </c>
      <c r="S881" s="496">
        <f t="shared" ref="S881" si="2423">S882</f>
        <v>3900</v>
      </c>
      <c r="T881" s="496">
        <f t="shared" ref="T881" si="2424">T882</f>
        <v>3900</v>
      </c>
      <c r="U881" s="496">
        <f t="shared" ref="U881" si="2425">U882</f>
        <v>3900</v>
      </c>
      <c r="V881" s="516">
        <f t="shared" si="2362"/>
        <v>100</v>
      </c>
      <c r="W881" s="504"/>
      <c r="X881" s="504"/>
      <c r="Y881" s="504"/>
      <c r="Z881" s="504"/>
      <c r="AA881" s="504"/>
      <c r="AB881" s="504"/>
      <c r="AC881" s="504"/>
    </row>
    <row r="882" spans="1:29" x14ac:dyDescent="0.25">
      <c r="A882" s="616"/>
      <c r="B882" s="505" t="s">
        <v>13</v>
      </c>
      <c r="C882" s="528">
        <f t="shared" ref="C882" si="2426">G882+J882+M882+P882+S882</f>
        <v>16630</v>
      </c>
      <c r="D882" s="528">
        <f t="shared" ref="D882" si="2427">H882+K882+N882+Q882+T882</f>
        <v>16630</v>
      </c>
      <c r="E882" s="528">
        <f t="shared" ref="E882" si="2428">I882+L882+O882+R882+U882</f>
        <v>16630</v>
      </c>
      <c r="F882" s="564">
        <f t="shared" si="2346"/>
        <v>100</v>
      </c>
      <c r="G882" s="528">
        <v>3000</v>
      </c>
      <c r="H882" s="528">
        <v>3000</v>
      </c>
      <c r="I882" s="528">
        <v>3000</v>
      </c>
      <c r="J882" s="528">
        <v>3200</v>
      </c>
      <c r="K882" s="528">
        <v>3200</v>
      </c>
      <c r="L882" s="528">
        <v>3200</v>
      </c>
      <c r="M882" s="528">
        <v>2830</v>
      </c>
      <c r="N882" s="528">
        <v>2830</v>
      </c>
      <c r="O882" s="528">
        <v>2830</v>
      </c>
      <c r="P882" s="528">
        <v>3700</v>
      </c>
      <c r="Q882" s="528">
        <v>3700</v>
      </c>
      <c r="R882" s="528">
        <v>3700</v>
      </c>
      <c r="S882" s="528">
        <v>3900</v>
      </c>
      <c r="T882" s="528">
        <v>3900</v>
      </c>
      <c r="U882" s="528">
        <v>3900</v>
      </c>
      <c r="V882" s="562">
        <f t="shared" si="2362"/>
        <v>100</v>
      </c>
      <c r="W882" s="504"/>
      <c r="X882" s="504"/>
      <c r="Y882" s="504"/>
      <c r="Z882" s="504"/>
      <c r="AA882" s="504"/>
      <c r="AB882" s="504"/>
      <c r="AC882" s="504"/>
    </row>
    <row r="883" spans="1:29" ht="60" x14ac:dyDescent="0.25">
      <c r="A883" s="616">
        <v>265</v>
      </c>
      <c r="B883" s="434" t="s">
        <v>119</v>
      </c>
      <c r="C883" s="496">
        <f t="shared" ref="C883" si="2429">C884</f>
        <v>16630</v>
      </c>
      <c r="D883" s="496">
        <f t="shared" ref="D883" si="2430">D884</f>
        <v>16630</v>
      </c>
      <c r="E883" s="496">
        <f t="shared" ref="E883" si="2431">E884</f>
        <v>16630</v>
      </c>
      <c r="F883" s="516">
        <f t="shared" si="2346"/>
        <v>100</v>
      </c>
      <c r="G883" s="496">
        <f t="shared" ref="G883" si="2432">G884</f>
        <v>3000</v>
      </c>
      <c r="H883" s="496">
        <f t="shared" ref="H883" si="2433">H884</f>
        <v>3000</v>
      </c>
      <c r="I883" s="496">
        <f t="shared" ref="I883" si="2434">I884</f>
        <v>3000</v>
      </c>
      <c r="J883" s="496">
        <f t="shared" ref="J883" si="2435">J884</f>
        <v>3200</v>
      </c>
      <c r="K883" s="496">
        <f t="shared" ref="K883" si="2436">K884</f>
        <v>3200</v>
      </c>
      <c r="L883" s="496">
        <f t="shared" ref="L883" si="2437">L884</f>
        <v>3200</v>
      </c>
      <c r="M883" s="496">
        <f t="shared" ref="M883" si="2438">M884</f>
        <v>2830</v>
      </c>
      <c r="N883" s="496">
        <f t="shared" ref="N883" si="2439">N884</f>
        <v>2830</v>
      </c>
      <c r="O883" s="496">
        <f t="shared" ref="O883" si="2440">O884</f>
        <v>2830</v>
      </c>
      <c r="P883" s="496">
        <f t="shared" ref="P883" si="2441">P884</f>
        <v>3700</v>
      </c>
      <c r="Q883" s="496">
        <f t="shared" ref="Q883" si="2442">Q884</f>
        <v>3700</v>
      </c>
      <c r="R883" s="496">
        <f t="shared" ref="R883" si="2443">R884</f>
        <v>3700</v>
      </c>
      <c r="S883" s="496">
        <f t="shared" ref="S883" si="2444">S884</f>
        <v>3900</v>
      </c>
      <c r="T883" s="496">
        <f t="shared" ref="T883" si="2445">T884</f>
        <v>3900</v>
      </c>
      <c r="U883" s="496">
        <f t="shared" ref="U883" si="2446">U884</f>
        <v>3900</v>
      </c>
      <c r="V883" s="516">
        <f t="shared" si="2362"/>
        <v>100</v>
      </c>
      <c r="W883" s="504"/>
      <c r="X883" s="504"/>
      <c r="Y883" s="504"/>
      <c r="Z883" s="504"/>
      <c r="AA883" s="504"/>
      <c r="AB883" s="504"/>
      <c r="AC883" s="504"/>
    </row>
    <row r="884" spans="1:29" x14ac:dyDescent="0.25">
      <c r="A884" s="616"/>
      <c r="B884" s="505" t="s">
        <v>13</v>
      </c>
      <c r="C884" s="528">
        <f t="shared" ref="C884" si="2447">G884+J884+M884+P884+S884</f>
        <v>16630</v>
      </c>
      <c r="D884" s="528">
        <f t="shared" ref="D884" si="2448">H884+K884+N884+Q884+T884</f>
        <v>16630</v>
      </c>
      <c r="E884" s="528">
        <f t="shared" ref="E884" si="2449">I884+L884+O884+R884+U884</f>
        <v>16630</v>
      </c>
      <c r="F884" s="564">
        <f t="shared" si="2346"/>
        <v>100</v>
      </c>
      <c r="G884" s="528">
        <v>3000</v>
      </c>
      <c r="H884" s="528">
        <v>3000</v>
      </c>
      <c r="I884" s="528">
        <v>3000</v>
      </c>
      <c r="J884" s="528">
        <v>3200</v>
      </c>
      <c r="K884" s="528">
        <v>3200</v>
      </c>
      <c r="L884" s="528">
        <v>3200</v>
      </c>
      <c r="M884" s="528">
        <v>2830</v>
      </c>
      <c r="N884" s="528">
        <v>2830</v>
      </c>
      <c r="O884" s="528">
        <v>2830</v>
      </c>
      <c r="P884" s="528">
        <v>3700</v>
      </c>
      <c r="Q884" s="528">
        <v>3700</v>
      </c>
      <c r="R884" s="528">
        <v>3700</v>
      </c>
      <c r="S884" s="528">
        <v>3900</v>
      </c>
      <c r="T884" s="528">
        <v>3900</v>
      </c>
      <c r="U884" s="528">
        <v>3900</v>
      </c>
      <c r="V884" s="562">
        <f t="shared" si="2362"/>
        <v>100</v>
      </c>
      <c r="W884" s="504"/>
      <c r="X884" s="504"/>
      <c r="Y884" s="504"/>
      <c r="Z884" s="504"/>
      <c r="AA884" s="504"/>
      <c r="AB884" s="504"/>
      <c r="AC884" s="504"/>
    </row>
    <row r="885" spans="1:29" ht="105" x14ac:dyDescent="0.25">
      <c r="A885" s="616">
        <v>266</v>
      </c>
      <c r="B885" s="434" t="s">
        <v>502</v>
      </c>
      <c r="C885" s="496">
        <f t="shared" ref="C885" si="2450">C886</f>
        <v>7620</v>
      </c>
      <c r="D885" s="496">
        <f t="shared" ref="D885" si="2451">D886</f>
        <v>7620</v>
      </c>
      <c r="E885" s="496">
        <f t="shared" ref="E885" si="2452">E886</f>
        <v>7620</v>
      </c>
      <c r="F885" s="516">
        <f t="shared" ref="F885:F891" si="2453">E885/C885*100</f>
        <v>100</v>
      </c>
      <c r="G885" s="496">
        <f t="shared" ref="G885" si="2454">G886</f>
        <v>0</v>
      </c>
      <c r="H885" s="496">
        <f t="shared" ref="H885" si="2455">H886</f>
        <v>0</v>
      </c>
      <c r="I885" s="496">
        <f t="shared" ref="I885" si="2456">I886</f>
        <v>0</v>
      </c>
      <c r="J885" s="496">
        <f t="shared" ref="J885" si="2457">J886</f>
        <v>0</v>
      </c>
      <c r="K885" s="496">
        <f t="shared" ref="K885" si="2458">K886</f>
        <v>0</v>
      </c>
      <c r="L885" s="496">
        <f t="shared" ref="L885" si="2459">L886</f>
        <v>0</v>
      </c>
      <c r="M885" s="496">
        <f t="shared" ref="M885" si="2460">M886</f>
        <v>2020</v>
      </c>
      <c r="N885" s="496">
        <f t="shared" ref="N885" si="2461">N886</f>
        <v>2020</v>
      </c>
      <c r="O885" s="496">
        <f t="shared" ref="O885" si="2462">O886</f>
        <v>2020</v>
      </c>
      <c r="P885" s="496">
        <f t="shared" ref="P885" si="2463">P886</f>
        <v>2700</v>
      </c>
      <c r="Q885" s="496">
        <f t="shared" ref="Q885" si="2464">Q886</f>
        <v>2700</v>
      </c>
      <c r="R885" s="496">
        <f t="shared" ref="R885" si="2465">R886</f>
        <v>2700</v>
      </c>
      <c r="S885" s="496">
        <f t="shared" ref="S885" si="2466">S886</f>
        <v>2900</v>
      </c>
      <c r="T885" s="496">
        <f t="shared" ref="T885" si="2467">T886</f>
        <v>2900</v>
      </c>
      <c r="U885" s="496">
        <f t="shared" ref="U885" si="2468">U886</f>
        <v>2900</v>
      </c>
      <c r="V885" s="516">
        <f t="shared" ref="V885:V892" si="2469">U885/S885*100</f>
        <v>100</v>
      </c>
      <c r="W885" s="504"/>
      <c r="X885" s="504"/>
      <c r="Y885" s="504"/>
      <c r="Z885" s="504"/>
      <c r="AA885" s="504"/>
      <c r="AB885" s="504"/>
      <c r="AC885" s="504"/>
    </row>
    <row r="886" spans="1:29" x14ac:dyDescent="0.25">
      <c r="A886" s="616"/>
      <c r="B886" s="505" t="s">
        <v>13</v>
      </c>
      <c r="C886" s="528">
        <f t="shared" ref="C886" si="2470">G886+J886+M886+P886+S886</f>
        <v>7620</v>
      </c>
      <c r="D886" s="528">
        <f t="shared" ref="D886" si="2471">H886+K886+N886+Q886+T886</f>
        <v>7620</v>
      </c>
      <c r="E886" s="528">
        <f t="shared" ref="E886" si="2472">I886+L886+O886+R886+U886</f>
        <v>7620</v>
      </c>
      <c r="F886" s="564">
        <f t="shared" si="2453"/>
        <v>100</v>
      </c>
      <c r="G886" s="528">
        <v>0</v>
      </c>
      <c r="H886" s="528">
        <v>0</v>
      </c>
      <c r="I886" s="528">
        <v>0</v>
      </c>
      <c r="J886" s="528">
        <v>0</v>
      </c>
      <c r="K886" s="528">
        <v>0</v>
      </c>
      <c r="L886" s="528">
        <v>0</v>
      </c>
      <c r="M886" s="528">
        <v>2020</v>
      </c>
      <c r="N886" s="528">
        <v>2020</v>
      </c>
      <c r="O886" s="528">
        <v>2020</v>
      </c>
      <c r="P886" s="528">
        <v>2700</v>
      </c>
      <c r="Q886" s="528">
        <v>2700</v>
      </c>
      <c r="R886" s="528">
        <v>2700</v>
      </c>
      <c r="S886" s="528">
        <v>2900</v>
      </c>
      <c r="T886" s="528">
        <v>2900</v>
      </c>
      <c r="U886" s="528">
        <v>2900</v>
      </c>
      <c r="V886" s="562">
        <f t="shared" si="2469"/>
        <v>100</v>
      </c>
      <c r="W886" s="504"/>
      <c r="X886" s="504"/>
      <c r="Y886" s="504"/>
      <c r="Z886" s="504"/>
      <c r="AA886" s="504"/>
      <c r="AB886" s="504"/>
      <c r="AC886" s="504"/>
    </row>
    <row r="887" spans="1:29" ht="87" customHeight="1" x14ac:dyDescent="0.25">
      <c r="A887" s="616">
        <v>267</v>
      </c>
      <c r="B887" s="434" t="s">
        <v>120</v>
      </c>
      <c r="C887" s="496">
        <f t="shared" ref="C887" si="2473">C888</f>
        <v>13260</v>
      </c>
      <c r="D887" s="496">
        <f t="shared" ref="D887" si="2474">D888</f>
        <v>13260</v>
      </c>
      <c r="E887" s="496">
        <f t="shared" ref="E887" si="2475">E888</f>
        <v>13260</v>
      </c>
      <c r="F887" s="516">
        <f t="shared" si="2453"/>
        <v>100</v>
      </c>
      <c r="G887" s="496">
        <f t="shared" ref="G887" si="2476">G888</f>
        <v>2400</v>
      </c>
      <c r="H887" s="496">
        <f t="shared" ref="H887" si="2477">H888</f>
        <v>2400</v>
      </c>
      <c r="I887" s="496">
        <f t="shared" ref="I887" si="2478">I888</f>
        <v>2400</v>
      </c>
      <c r="J887" s="496">
        <f t="shared" ref="J887" si="2479">J888</f>
        <v>2500</v>
      </c>
      <c r="K887" s="496">
        <f t="shared" ref="K887" si="2480">K888</f>
        <v>2500</v>
      </c>
      <c r="L887" s="496">
        <f t="shared" ref="L887" si="2481">L888</f>
        <v>2500</v>
      </c>
      <c r="M887" s="496">
        <f t="shared" ref="M887" si="2482">M888</f>
        <v>2260</v>
      </c>
      <c r="N887" s="496">
        <f t="shared" ref="N887" si="2483">N888</f>
        <v>2260</v>
      </c>
      <c r="O887" s="496">
        <f t="shared" ref="O887" si="2484">O888</f>
        <v>2260</v>
      </c>
      <c r="P887" s="496">
        <f t="shared" ref="P887" si="2485">P888</f>
        <v>3000</v>
      </c>
      <c r="Q887" s="496">
        <f t="shared" ref="Q887" si="2486">Q888</f>
        <v>3000</v>
      </c>
      <c r="R887" s="496">
        <f t="shared" ref="R887" si="2487">R888</f>
        <v>3000</v>
      </c>
      <c r="S887" s="496">
        <f t="shared" ref="S887" si="2488">S888</f>
        <v>3100</v>
      </c>
      <c r="T887" s="496">
        <f t="shared" ref="T887" si="2489">T888</f>
        <v>3100</v>
      </c>
      <c r="U887" s="496">
        <f t="shared" ref="U887" si="2490">U888</f>
        <v>3100</v>
      </c>
      <c r="V887" s="516">
        <f t="shared" si="2469"/>
        <v>100</v>
      </c>
      <c r="W887" s="504"/>
      <c r="X887" s="504"/>
      <c r="Y887" s="504"/>
      <c r="Z887" s="504"/>
      <c r="AA887" s="504"/>
      <c r="AB887" s="504"/>
      <c r="AC887" s="504"/>
    </row>
    <row r="888" spans="1:29" x14ac:dyDescent="0.25">
      <c r="A888" s="616"/>
      <c r="B888" s="505" t="s">
        <v>13</v>
      </c>
      <c r="C888" s="528">
        <f t="shared" ref="C888" si="2491">G888+J888+M888+P888+S888</f>
        <v>13260</v>
      </c>
      <c r="D888" s="528">
        <f t="shared" ref="D888" si="2492">H888+K888+N888+Q888+T888</f>
        <v>13260</v>
      </c>
      <c r="E888" s="528">
        <f t="shared" ref="E888" si="2493">I888+L888+O888+R888+U888</f>
        <v>13260</v>
      </c>
      <c r="F888" s="564">
        <f t="shared" si="2453"/>
        <v>100</v>
      </c>
      <c r="G888" s="528">
        <v>2400</v>
      </c>
      <c r="H888" s="528">
        <v>2400</v>
      </c>
      <c r="I888" s="528">
        <v>2400</v>
      </c>
      <c r="J888" s="528">
        <v>2500</v>
      </c>
      <c r="K888" s="528">
        <v>2500</v>
      </c>
      <c r="L888" s="528">
        <v>2500</v>
      </c>
      <c r="M888" s="528">
        <v>2260</v>
      </c>
      <c r="N888" s="528">
        <v>2260</v>
      </c>
      <c r="O888" s="528">
        <v>2260</v>
      </c>
      <c r="P888" s="528">
        <v>3000</v>
      </c>
      <c r="Q888" s="528">
        <v>3000</v>
      </c>
      <c r="R888" s="528">
        <v>3000</v>
      </c>
      <c r="S888" s="528">
        <v>3100</v>
      </c>
      <c r="T888" s="528">
        <v>3100</v>
      </c>
      <c r="U888" s="528">
        <v>3100</v>
      </c>
      <c r="V888" s="562">
        <f t="shared" si="2469"/>
        <v>100</v>
      </c>
      <c r="W888" s="504"/>
      <c r="X888" s="504"/>
      <c r="Y888" s="504"/>
      <c r="Z888" s="504"/>
      <c r="AA888" s="504"/>
      <c r="AB888" s="504"/>
      <c r="AC888" s="504"/>
    </row>
    <row r="889" spans="1:29" ht="62.25" customHeight="1" x14ac:dyDescent="0.25">
      <c r="A889" s="616">
        <v>268</v>
      </c>
      <c r="B889" s="434" t="s">
        <v>859</v>
      </c>
      <c r="C889" s="496">
        <f t="shared" ref="C889" si="2494">C890</f>
        <v>9050</v>
      </c>
      <c r="D889" s="496">
        <f t="shared" ref="D889" si="2495">D890</f>
        <v>9050</v>
      </c>
      <c r="E889" s="496">
        <f t="shared" ref="E889" si="2496">E890</f>
        <v>9050</v>
      </c>
      <c r="F889" s="516">
        <f t="shared" si="2453"/>
        <v>100</v>
      </c>
      <c r="G889" s="496">
        <f t="shared" ref="G889" si="2497">G890</f>
        <v>0</v>
      </c>
      <c r="H889" s="496">
        <f t="shared" ref="H889" si="2498">H890</f>
        <v>0</v>
      </c>
      <c r="I889" s="496">
        <f t="shared" ref="I889" si="2499">I890</f>
        <v>0</v>
      </c>
      <c r="J889" s="496">
        <f t="shared" ref="J889" si="2500">J890</f>
        <v>4200</v>
      </c>
      <c r="K889" s="496">
        <f t="shared" ref="K889" si="2501">K890</f>
        <v>4200</v>
      </c>
      <c r="L889" s="496">
        <f t="shared" ref="L889" si="2502">L890</f>
        <v>4200</v>
      </c>
      <c r="M889" s="496">
        <f t="shared" ref="M889" si="2503">M890</f>
        <v>4850</v>
      </c>
      <c r="N889" s="496">
        <f t="shared" ref="N889" si="2504">N890</f>
        <v>4850</v>
      </c>
      <c r="O889" s="496">
        <f t="shared" ref="O889" si="2505">O890</f>
        <v>4850</v>
      </c>
      <c r="P889" s="496">
        <f t="shared" ref="P889" si="2506">P890</f>
        <v>0</v>
      </c>
      <c r="Q889" s="496">
        <f t="shared" ref="Q889" si="2507">Q890</f>
        <v>0</v>
      </c>
      <c r="R889" s="496">
        <f t="shared" ref="R889" si="2508">R890</f>
        <v>0</v>
      </c>
      <c r="S889" s="496">
        <f t="shared" ref="S889" si="2509">S890</f>
        <v>0</v>
      </c>
      <c r="T889" s="496">
        <f t="shared" ref="T889" si="2510">T890</f>
        <v>0</v>
      </c>
      <c r="U889" s="496">
        <f t="shared" ref="U889" si="2511">U890</f>
        <v>0</v>
      </c>
      <c r="V889" s="516">
        <v>0</v>
      </c>
      <c r="W889" s="504"/>
      <c r="X889" s="504"/>
      <c r="Y889" s="504"/>
      <c r="Z889" s="504"/>
      <c r="AA889" s="504"/>
      <c r="AB889" s="504"/>
      <c r="AC889" s="504"/>
    </row>
    <row r="890" spans="1:29" x14ac:dyDescent="0.25">
      <c r="A890" s="616"/>
      <c r="B890" s="505" t="s">
        <v>13</v>
      </c>
      <c r="C890" s="528">
        <f t="shared" ref="C890:C891" si="2512">G890+J890+M890+P890+S890</f>
        <v>9050</v>
      </c>
      <c r="D890" s="528">
        <f t="shared" ref="D890:D891" si="2513">H890+K890+N890+Q890+T890</f>
        <v>9050</v>
      </c>
      <c r="E890" s="528">
        <f t="shared" ref="E890:E891" si="2514">I890+L890+O890+R890+U890</f>
        <v>9050</v>
      </c>
      <c r="F890" s="564">
        <f t="shared" si="2453"/>
        <v>100</v>
      </c>
      <c r="G890" s="528">
        <v>0</v>
      </c>
      <c r="H890" s="528">
        <v>0</v>
      </c>
      <c r="I890" s="528">
        <v>0</v>
      </c>
      <c r="J890" s="528">
        <v>4200</v>
      </c>
      <c r="K890" s="528">
        <v>4200</v>
      </c>
      <c r="L890" s="528">
        <v>4200</v>
      </c>
      <c r="M890" s="528">
        <v>4850</v>
      </c>
      <c r="N890" s="528">
        <v>4850</v>
      </c>
      <c r="O890" s="528">
        <v>4850</v>
      </c>
      <c r="P890" s="528">
        <v>0</v>
      </c>
      <c r="Q890" s="528">
        <v>0</v>
      </c>
      <c r="R890" s="528">
        <v>0</v>
      </c>
      <c r="S890" s="528">
        <v>0</v>
      </c>
      <c r="T890" s="528">
        <v>0</v>
      </c>
      <c r="U890" s="528">
        <v>0</v>
      </c>
      <c r="V890" s="562">
        <v>0</v>
      </c>
      <c r="W890" s="504"/>
      <c r="X890" s="504"/>
      <c r="Y890" s="504"/>
      <c r="Z890" s="504"/>
      <c r="AA890" s="504"/>
      <c r="AB890" s="504"/>
      <c r="AC890" s="504"/>
    </row>
    <row r="891" spans="1:29" ht="28.5" x14ac:dyDescent="0.25">
      <c r="A891" s="616"/>
      <c r="B891" s="506" t="s">
        <v>54</v>
      </c>
      <c r="C891" s="543">
        <f t="shared" si="2512"/>
        <v>119355</v>
      </c>
      <c r="D891" s="543">
        <f t="shared" si="2513"/>
        <v>119355</v>
      </c>
      <c r="E891" s="543">
        <f t="shared" si="2514"/>
        <v>119355</v>
      </c>
      <c r="F891" s="578">
        <f t="shared" si="2453"/>
        <v>100</v>
      </c>
      <c r="G891" s="543">
        <f>G892</f>
        <v>18900</v>
      </c>
      <c r="H891" s="543">
        <f>H892</f>
        <v>18900</v>
      </c>
      <c r="I891" s="543">
        <f t="shared" ref="I891:U891" si="2515">I892</f>
        <v>18900</v>
      </c>
      <c r="J891" s="543">
        <f t="shared" si="2515"/>
        <v>24100</v>
      </c>
      <c r="K891" s="543">
        <f t="shared" si="2515"/>
        <v>24100</v>
      </c>
      <c r="L891" s="543">
        <f t="shared" si="2515"/>
        <v>24100</v>
      </c>
      <c r="M891" s="543">
        <f t="shared" si="2515"/>
        <v>24650</v>
      </c>
      <c r="N891" s="543">
        <f t="shared" si="2515"/>
        <v>24650</v>
      </c>
      <c r="O891" s="543">
        <f t="shared" si="2515"/>
        <v>24650</v>
      </c>
      <c r="P891" s="543">
        <f t="shared" si="2515"/>
        <v>26100</v>
      </c>
      <c r="Q891" s="543">
        <f t="shared" si="2515"/>
        <v>26100</v>
      </c>
      <c r="R891" s="543">
        <f t="shared" si="2515"/>
        <v>26100</v>
      </c>
      <c r="S891" s="543">
        <f t="shared" si="2515"/>
        <v>25605</v>
      </c>
      <c r="T891" s="543">
        <f t="shared" si="2515"/>
        <v>25605</v>
      </c>
      <c r="U891" s="543">
        <f t="shared" si="2515"/>
        <v>25605</v>
      </c>
      <c r="V891" s="563">
        <f t="shared" si="2469"/>
        <v>100</v>
      </c>
      <c r="W891" s="504"/>
      <c r="X891" s="504"/>
      <c r="Y891" s="504"/>
      <c r="Z891" s="504"/>
      <c r="AA891" s="504"/>
      <c r="AB891" s="504"/>
      <c r="AC891" s="504"/>
    </row>
    <row r="892" spans="1:29" x14ac:dyDescent="0.25">
      <c r="A892" s="616"/>
      <c r="B892" s="505" t="s">
        <v>13</v>
      </c>
      <c r="C892" s="528">
        <f t="shared" ref="C892" si="2516">G892+J892+M892+P892+S892</f>
        <v>119355</v>
      </c>
      <c r="D892" s="528">
        <f t="shared" ref="D892" si="2517">H892+K892+N892+Q892+T892</f>
        <v>119355</v>
      </c>
      <c r="E892" s="528">
        <f t="shared" ref="E892" si="2518">I892+L892+O892+R892+U892</f>
        <v>119355</v>
      </c>
      <c r="F892" s="564">
        <f t="shared" ref="F892" si="2519">E892/C892*100</f>
        <v>100</v>
      </c>
      <c r="G892" s="528">
        <f>G876+G878+G880+G882+G884+G886+G888+G890</f>
        <v>18900</v>
      </c>
      <c r="H892" s="528">
        <f>H876+H878+H880+H882+H884+H886+H888+H890</f>
        <v>18900</v>
      </c>
      <c r="I892" s="528">
        <f t="shared" ref="I892:U892" si="2520">I876+I878+I880+I882+I884+I886+I888+I890</f>
        <v>18900</v>
      </c>
      <c r="J892" s="528">
        <f t="shared" si="2520"/>
        <v>24100</v>
      </c>
      <c r="K892" s="528">
        <f t="shared" si="2520"/>
        <v>24100</v>
      </c>
      <c r="L892" s="528">
        <f t="shared" si="2520"/>
        <v>24100</v>
      </c>
      <c r="M892" s="528">
        <f t="shared" si="2520"/>
        <v>24650</v>
      </c>
      <c r="N892" s="528">
        <f t="shared" si="2520"/>
        <v>24650</v>
      </c>
      <c r="O892" s="528">
        <f t="shared" si="2520"/>
        <v>24650</v>
      </c>
      <c r="P892" s="528">
        <f t="shared" si="2520"/>
        <v>26100</v>
      </c>
      <c r="Q892" s="528">
        <f t="shared" si="2520"/>
        <v>26100</v>
      </c>
      <c r="R892" s="528">
        <f t="shared" si="2520"/>
        <v>26100</v>
      </c>
      <c r="S892" s="528">
        <f t="shared" si="2520"/>
        <v>25605</v>
      </c>
      <c r="T892" s="528">
        <f t="shared" si="2520"/>
        <v>25605</v>
      </c>
      <c r="U892" s="528">
        <f t="shared" si="2520"/>
        <v>25605</v>
      </c>
      <c r="V892" s="562">
        <f t="shared" si="2469"/>
        <v>100</v>
      </c>
      <c r="W892" s="504"/>
      <c r="X892" s="504"/>
      <c r="Y892" s="504"/>
      <c r="Z892" s="504"/>
      <c r="AA892" s="504"/>
      <c r="AB892" s="504"/>
      <c r="AC892" s="504"/>
    </row>
    <row r="893" spans="1:29" x14ac:dyDescent="0.25">
      <c r="A893" s="672" t="s">
        <v>121</v>
      </c>
      <c r="B893" s="672"/>
      <c r="C893" s="672"/>
      <c r="D893" s="672"/>
      <c r="E893" s="672"/>
      <c r="F893" s="672"/>
      <c r="G893" s="672"/>
      <c r="H893" s="672"/>
      <c r="I893" s="672"/>
      <c r="J893" s="672"/>
      <c r="K893" s="672"/>
      <c r="L893" s="672"/>
      <c r="M893" s="672"/>
      <c r="N893" s="672"/>
      <c r="O893" s="672"/>
      <c r="P893" s="672"/>
      <c r="Q893" s="672"/>
      <c r="R893" s="672"/>
      <c r="S893" s="672"/>
      <c r="T893" s="672"/>
      <c r="U893" s="672"/>
      <c r="V893" s="672"/>
      <c r="W893" s="504"/>
      <c r="X893" s="504"/>
      <c r="Y893" s="504"/>
      <c r="Z893" s="504"/>
      <c r="AA893" s="504"/>
      <c r="AB893" s="504"/>
      <c r="AC893" s="504"/>
    </row>
    <row r="894" spans="1:29" ht="285" x14ac:dyDescent="0.25">
      <c r="A894" s="616">
        <v>269</v>
      </c>
      <c r="B894" s="434" t="s">
        <v>122</v>
      </c>
      <c r="C894" s="496">
        <f t="shared" ref="C894" si="2521">C895</f>
        <v>82200</v>
      </c>
      <c r="D894" s="496">
        <f t="shared" ref="D894" si="2522">D895</f>
        <v>82200</v>
      </c>
      <c r="E894" s="496">
        <f t="shared" ref="E894" si="2523">E895</f>
        <v>82200</v>
      </c>
      <c r="F894" s="516">
        <f t="shared" ref="F894:F896" si="2524">E894/C894*100</f>
        <v>100</v>
      </c>
      <c r="G894" s="496">
        <f t="shared" ref="G894" si="2525">G895</f>
        <v>15400</v>
      </c>
      <c r="H894" s="496">
        <f t="shared" ref="H894" si="2526">H895</f>
        <v>15400</v>
      </c>
      <c r="I894" s="496">
        <f t="shared" ref="I894" si="2527">I895</f>
        <v>15400</v>
      </c>
      <c r="J894" s="496">
        <f t="shared" ref="J894" si="2528">J895</f>
        <v>15500</v>
      </c>
      <c r="K894" s="496">
        <f t="shared" ref="K894" si="2529">K895</f>
        <v>15500</v>
      </c>
      <c r="L894" s="496">
        <f t="shared" ref="L894" si="2530">L895</f>
        <v>15500</v>
      </c>
      <c r="M894" s="496">
        <f t="shared" ref="M894" si="2531">M895</f>
        <v>14100</v>
      </c>
      <c r="N894" s="496">
        <f t="shared" ref="N894" si="2532">N895</f>
        <v>14100</v>
      </c>
      <c r="O894" s="496">
        <f t="shared" ref="O894" si="2533">O895</f>
        <v>14100</v>
      </c>
      <c r="P894" s="496">
        <f t="shared" ref="P894" si="2534">P895</f>
        <v>18200</v>
      </c>
      <c r="Q894" s="496">
        <f t="shared" ref="Q894" si="2535">Q895</f>
        <v>18200</v>
      </c>
      <c r="R894" s="496">
        <f t="shared" ref="R894" si="2536">R895</f>
        <v>18200</v>
      </c>
      <c r="S894" s="496">
        <f t="shared" ref="S894" si="2537">S895</f>
        <v>19000</v>
      </c>
      <c r="T894" s="496">
        <f t="shared" ref="T894" si="2538">T895</f>
        <v>19000</v>
      </c>
      <c r="U894" s="496">
        <f t="shared" ref="U894" si="2539">U895</f>
        <v>19000</v>
      </c>
      <c r="V894" s="561">
        <f t="shared" ref="V894:V897" si="2540">U894/S894*100</f>
        <v>100</v>
      </c>
      <c r="W894" s="504"/>
      <c r="X894" s="504"/>
      <c r="Y894" s="504"/>
      <c r="Z894" s="504"/>
      <c r="AA894" s="504"/>
      <c r="AB894" s="504"/>
      <c r="AC894" s="504"/>
    </row>
    <row r="895" spans="1:29" x14ac:dyDescent="0.25">
      <c r="A895" s="616"/>
      <c r="B895" s="505" t="s">
        <v>13</v>
      </c>
      <c r="C895" s="528">
        <f t="shared" ref="C895:C896" si="2541">G895+J895+M895+P895+S895</f>
        <v>82200</v>
      </c>
      <c r="D895" s="528">
        <f t="shared" ref="D895:D896" si="2542">H895+K895+N895+Q895+T895</f>
        <v>82200</v>
      </c>
      <c r="E895" s="528">
        <f t="shared" ref="E895:E896" si="2543">I895+L895+O895+R895+U895</f>
        <v>82200</v>
      </c>
      <c r="F895" s="564">
        <f t="shared" si="2524"/>
        <v>100</v>
      </c>
      <c r="G895" s="528">
        <v>15400</v>
      </c>
      <c r="H895" s="528">
        <v>15400</v>
      </c>
      <c r="I895" s="528">
        <v>15400</v>
      </c>
      <c r="J895" s="528">
        <v>15500</v>
      </c>
      <c r="K895" s="528">
        <v>15500</v>
      </c>
      <c r="L895" s="528">
        <v>15500</v>
      </c>
      <c r="M895" s="528">
        <v>14100</v>
      </c>
      <c r="N895" s="528">
        <v>14100</v>
      </c>
      <c r="O895" s="528">
        <v>14100</v>
      </c>
      <c r="P895" s="528">
        <v>18200</v>
      </c>
      <c r="Q895" s="528">
        <v>18200</v>
      </c>
      <c r="R895" s="528">
        <v>18200</v>
      </c>
      <c r="S895" s="528">
        <v>19000</v>
      </c>
      <c r="T895" s="528">
        <v>19000</v>
      </c>
      <c r="U895" s="528">
        <v>19000</v>
      </c>
      <c r="V895" s="562">
        <f t="shared" si="2540"/>
        <v>100</v>
      </c>
      <c r="W895" s="504"/>
      <c r="X895" s="504"/>
      <c r="Y895" s="504"/>
      <c r="Z895" s="504"/>
      <c r="AA895" s="504"/>
      <c r="AB895" s="504"/>
      <c r="AC895" s="504"/>
    </row>
    <row r="896" spans="1:29" ht="28.5" x14ac:dyDescent="0.25">
      <c r="A896" s="616"/>
      <c r="B896" s="506" t="s">
        <v>54</v>
      </c>
      <c r="C896" s="543">
        <f t="shared" si="2541"/>
        <v>82200</v>
      </c>
      <c r="D896" s="543">
        <f t="shared" si="2542"/>
        <v>82200</v>
      </c>
      <c r="E896" s="543">
        <f t="shared" si="2543"/>
        <v>82200</v>
      </c>
      <c r="F896" s="578">
        <f t="shared" si="2524"/>
        <v>100</v>
      </c>
      <c r="G896" s="543">
        <f>G897</f>
        <v>15400</v>
      </c>
      <c r="H896" s="543">
        <f>H897</f>
        <v>15400</v>
      </c>
      <c r="I896" s="543">
        <f t="shared" ref="I896:U896" si="2544">I897</f>
        <v>15400</v>
      </c>
      <c r="J896" s="543">
        <f t="shared" si="2544"/>
        <v>15500</v>
      </c>
      <c r="K896" s="543">
        <f t="shared" si="2544"/>
        <v>15500</v>
      </c>
      <c r="L896" s="543">
        <f t="shared" si="2544"/>
        <v>15500</v>
      </c>
      <c r="M896" s="543">
        <f t="shared" si="2544"/>
        <v>14100</v>
      </c>
      <c r="N896" s="543">
        <f t="shared" si="2544"/>
        <v>14100</v>
      </c>
      <c r="O896" s="543">
        <f t="shared" si="2544"/>
        <v>14100</v>
      </c>
      <c r="P896" s="543">
        <f t="shared" si="2544"/>
        <v>18200</v>
      </c>
      <c r="Q896" s="543">
        <f t="shared" si="2544"/>
        <v>18200</v>
      </c>
      <c r="R896" s="543">
        <f t="shared" si="2544"/>
        <v>18200</v>
      </c>
      <c r="S896" s="543">
        <f t="shared" si="2544"/>
        <v>19000</v>
      </c>
      <c r="T896" s="543">
        <f t="shared" si="2544"/>
        <v>19000</v>
      </c>
      <c r="U896" s="543">
        <f t="shared" si="2544"/>
        <v>19000</v>
      </c>
      <c r="V896" s="563">
        <f t="shared" si="2540"/>
        <v>100</v>
      </c>
      <c r="W896" s="504"/>
      <c r="X896" s="504"/>
      <c r="Y896" s="504"/>
      <c r="Z896" s="504"/>
      <c r="AA896" s="504"/>
      <c r="AB896" s="504"/>
      <c r="AC896" s="504"/>
    </row>
    <row r="897" spans="1:29" x14ac:dyDescent="0.25">
      <c r="A897" s="616"/>
      <c r="B897" s="505" t="s">
        <v>13</v>
      </c>
      <c r="C897" s="528">
        <f t="shared" ref="C897" si="2545">G897+J897+M897+P897+S897</f>
        <v>82200</v>
      </c>
      <c r="D897" s="528">
        <f t="shared" ref="D897" si="2546">H897+K897+N897+Q897+T897</f>
        <v>82200</v>
      </c>
      <c r="E897" s="528">
        <f t="shared" ref="E897" si="2547">I897+L897+O897+R897+U897</f>
        <v>82200</v>
      </c>
      <c r="F897" s="564">
        <f t="shared" ref="F897" si="2548">E897/C897*100</f>
        <v>100</v>
      </c>
      <c r="G897" s="528">
        <f>G895</f>
        <v>15400</v>
      </c>
      <c r="H897" s="528">
        <f>H895</f>
        <v>15400</v>
      </c>
      <c r="I897" s="528">
        <f t="shared" ref="I897:U897" si="2549">I895</f>
        <v>15400</v>
      </c>
      <c r="J897" s="528">
        <f t="shared" si="2549"/>
        <v>15500</v>
      </c>
      <c r="K897" s="528">
        <f t="shared" si="2549"/>
        <v>15500</v>
      </c>
      <c r="L897" s="528">
        <f t="shared" si="2549"/>
        <v>15500</v>
      </c>
      <c r="M897" s="528">
        <f t="shared" si="2549"/>
        <v>14100</v>
      </c>
      <c r="N897" s="528">
        <f t="shared" si="2549"/>
        <v>14100</v>
      </c>
      <c r="O897" s="528">
        <f t="shared" si="2549"/>
        <v>14100</v>
      </c>
      <c r="P897" s="528">
        <f t="shared" si="2549"/>
        <v>18200</v>
      </c>
      <c r="Q897" s="528">
        <f t="shared" si="2549"/>
        <v>18200</v>
      </c>
      <c r="R897" s="528">
        <f t="shared" si="2549"/>
        <v>18200</v>
      </c>
      <c r="S897" s="528">
        <f t="shared" si="2549"/>
        <v>19000</v>
      </c>
      <c r="T897" s="528">
        <f t="shared" si="2549"/>
        <v>19000</v>
      </c>
      <c r="U897" s="528">
        <f t="shared" si="2549"/>
        <v>19000</v>
      </c>
      <c r="V897" s="562">
        <f t="shared" si="2540"/>
        <v>100</v>
      </c>
      <c r="W897" s="504"/>
      <c r="X897" s="504"/>
      <c r="Y897" s="504"/>
      <c r="Z897" s="504"/>
      <c r="AA897" s="504"/>
      <c r="AB897" s="504"/>
      <c r="AC897" s="504"/>
    </row>
    <row r="898" spans="1:29" x14ac:dyDescent="0.25">
      <c r="A898" s="672" t="s">
        <v>123</v>
      </c>
      <c r="B898" s="672"/>
      <c r="C898" s="672"/>
      <c r="D898" s="672"/>
      <c r="E898" s="672"/>
      <c r="F898" s="672"/>
      <c r="G898" s="672"/>
      <c r="H898" s="672"/>
      <c r="I898" s="672"/>
      <c r="J898" s="672"/>
      <c r="K898" s="672"/>
      <c r="L898" s="672"/>
      <c r="M898" s="672"/>
      <c r="N898" s="672"/>
      <c r="O898" s="672"/>
      <c r="P898" s="672"/>
      <c r="Q898" s="672"/>
      <c r="R898" s="672"/>
      <c r="S898" s="672"/>
      <c r="T898" s="672"/>
      <c r="U898" s="672"/>
      <c r="V898" s="672"/>
      <c r="W898" s="504"/>
      <c r="X898" s="504"/>
      <c r="Y898" s="504"/>
      <c r="Z898" s="504"/>
      <c r="AA898" s="504"/>
      <c r="AB898" s="504"/>
      <c r="AC898" s="504"/>
    </row>
    <row r="899" spans="1:29" ht="126.75" customHeight="1" x14ac:dyDescent="0.25">
      <c r="A899" s="616">
        <v>270</v>
      </c>
      <c r="B899" s="434" t="s">
        <v>124</v>
      </c>
      <c r="C899" s="496">
        <f t="shared" ref="C899" si="2550">C900</f>
        <v>4983400</v>
      </c>
      <c r="D899" s="496">
        <f t="shared" ref="D899" si="2551">D900</f>
        <v>4251990.99</v>
      </c>
      <c r="E899" s="496">
        <f t="shared" ref="E899" si="2552">E900</f>
        <v>4251990.99</v>
      </c>
      <c r="F899" s="516">
        <f t="shared" ref="F899:F906" si="2553">E899/C899*100</f>
        <v>85.323092466990417</v>
      </c>
      <c r="G899" s="496">
        <f t="shared" ref="G899" si="2554">G900</f>
        <v>500000</v>
      </c>
      <c r="H899" s="496">
        <f t="shared" ref="H899" si="2555">H900</f>
        <v>902133.46</v>
      </c>
      <c r="I899" s="496">
        <f t="shared" ref="I899" si="2556">I900</f>
        <v>902133.46</v>
      </c>
      <c r="J899" s="496">
        <f t="shared" ref="J899" si="2557">J900</f>
        <v>552000</v>
      </c>
      <c r="K899" s="496">
        <f t="shared" ref="K899" si="2558">K900</f>
        <v>777006.2</v>
      </c>
      <c r="L899" s="496">
        <f t="shared" ref="L899" si="2559">L900</f>
        <v>777006.2</v>
      </c>
      <c r="M899" s="496">
        <f t="shared" ref="M899" si="2560">M900</f>
        <v>1187800</v>
      </c>
      <c r="N899" s="496">
        <f t="shared" ref="N899" si="2561">N900</f>
        <v>944269.3</v>
      </c>
      <c r="O899" s="496">
        <f t="shared" ref="O899" si="2562">O900</f>
        <v>944269.3</v>
      </c>
      <c r="P899" s="496">
        <f t="shared" ref="P899" si="2563">P900</f>
        <v>1306500</v>
      </c>
      <c r="Q899" s="496">
        <f t="shared" ref="Q899" si="2564">Q900</f>
        <v>836759.3</v>
      </c>
      <c r="R899" s="496">
        <f t="shared" ref="R899" si="2565">R900</f>
        <v>836759.3</v>
      </c>
      <c r="S899" s="496">
        <f t="shared" ref="S899" si="2566">S900</f>
        <v>1437100</v>
      </c>
      <c r="T899" s="496">
        <f t="shared" ref="T899" si="2567">T900</f>
        <v>791822.73</v>
      </c>
      <c r="U899" s="496">
        <f t="shared" ref="U899" si="2568">U900</f>
        <v>791822.73</v>
      </c>
      <c r="V899" s="561">
        <f t="shared" ref="V899:V906" si="2569">U899/S899*100</f>
        <v>55.098652146684287</v>
      </c>
      <c r="W899" s="504"/>
      <c r="X899" s="504"/>
      <c r="Y899" s="504"/>
      <c r="Z899" s="504"/>
      <c r="AA899" s="504"/>
      <c r="AB899" s="504"/>
      <c r="AC899" s="504"/>
    </row>
    <row r="900" spans="1:29" ht="30" x14ac:dyDescent="0.25">
      <c r="A900" s="616"/>
      <c r="B900" s="505" t="s">
        <v>19</v>
      </c>
      <c r="C900" s="528">
        <f t="shared" ref="C900" si="2570">G900+J900+M900+P900+S900</f>
        <v>4983400</v>
      </c>
      <c r="D900" s="528">
        <f t="shared" ref="D900" si="2571">H900+K900+N900+Q900+T900</f>
        <v>4251990.99</v>
      </c>
      <c r="E900" s="528">
        <f t="shared" ref="E900" si="2572">I900+L900+O900+R900+U900</f>
        <v>4251990.99</v>
      </c>
      <c r="F900" s="564">
        <f t="shared" si="2553"/>
        <v>85.323092466990417</v>
      </c>
      <c r="G900" s="528">
        <v>500000</v>
      </c>
      <c r="H900" s="528">
        <v>902133.46</v>
      </c>
      <c r="I900" s="528">
        <v>902133.46</v>
      </c>
      <c r="J900" s="528">
        <v>552000</v>
      </c>
      <c r="K900" s="528">
        <v>777006.2</v>
      </c>
      <c r="L900" s="528">
        <v>777006.2</v>
      </c>
      <c r="M900" s="528">
        <v>1187800</v>
      </c>
      <c r="N900" s="528">
        <v>944269.3</v>
      </c>
      <c r="O900" s="528">
        <v>944269.3</v>
      </c>
      <c r="P900" s="528">
        <v>1306500</v>
      </c>
      <c r="Q900" s="528">
        <v>836759.3</v>
      </c>
      <c r="R900" s="528">
        <v>836759.3</v>
      </c>
      <c r="S900" s="528">
        <v>1437100</v>
      </c>
      <c r="T900" s="528">
        <v>791822.73</v>
      </c>
      <c r="U900" s="528">
        <v>791822.73</v>
      </c>
      <c r="V900" s="562">
        <f t="shared" si="2569"/>
        <v>55.098652146684287</v>
      </c>
      <c r="W900" s="504"/>
      <c r="X900" s="504"/>
      <c r="Y900" s="504"/>
      <c r="Z900" s="504"/>
      <c r="AA900" s="504"/>
      <c r="AB900" s="504"/>
      <c r="AC900" s="504"/>
    </row>
    <row r="901" spans="1:29" ht="140.25" customHeight="1" x14ac:dyDescent="0.25">
      <c r="A901" s="616">
        <v>271</v>
      </c>
      <c r="B901" s="434" t="s">
        <v>125</v>
      </c>
      <c r="C901" s="496">
        <f t="shared" ref="C901" si="2573">C902</f>
        <v>2511600</v>
      </c>
      <c r="D901" s="496">
        <f t="shared" ref="D901" si="2574">D902</f>
        <v>3058580.7399999998</v>
      </c>
      <c r="E901" s="496">
        <f t="shared" ref="E901" si="2575">E902</f>
        <v>3058580.7399999998</v>
      </c>
      <c r="F901" s="516">
        <f t="shared" si="2553"/>
        <v>121.77817885013536</v>
      </c>
      <c r="G901" s="496">
        <f t="shared" ref="G901" si="2576">G902</f>
        <v>252000</v>
      </c>
      <c r="H901" s="496">
        <f t="shared" ref="H901" si="2577">H902</f>
        <v>505274.85</v>
      </c>
      <c r="I901" s="496">
        <f t="shared" ref="I901" si="2578">I902</f>
        <v>505274.85</v>
      </c>
      <c r="J901" s="496">
        <f t="shared" ref="J901" si="2579">J902</f>
        <v>278200</v>
      </c>
      <c r="K901" s="496">
        <f t="shared" ref="K901" si="2580">K902</f>
        <v>458693.3</v>
      </c>
      <c r="L901" s="496">
        <f t="shared" ref="L901" si="2581">L902</f>
        <v>458693.3</v>
      </c>
      <c r="M901" s="496">
        <f t="shared" ref="M901" si="2582">M902</f>
        <v>598600</v>
      </c>
      <c r="N901" s="496">
        <f t="shared" ref="N901" si="2583">N902</f>
        <v>855864.84</v>
      </c>
      <c r="O901" s="496">
        <f t="shared" ref="O901" si="2584">O902</f>
        <v>855864.84</v>
      </c>
      <c r="P901" s="496">
        <f t="shared" ref="P901" si="2585">P902</f>
        <v>658500</v>
      </c>
      <c r="Q901" s="496">
        <f t="shared" ref="Q901" si="2586">Q902</f>
        <v>452965.08</v>
      </c>
      <c r="R901" s="496">
        <f t="shared" ref="R901" si="2587">R902</f>
        <v>452965.08</v>
      </c>
      <c r="S901" s="496">
        <f t="shared" ref="S901" si="2588">S902</f>
        <v>724300</v>
      </c>
      <c r="T901" s="496">
        <f t="shared" ref="T901" si="2589">T902</f>
        <v>785782.67</v>
      </c>
      <c r="U901" s="496">
        <f t="shared" ref="U901" si="2590">U902</f>
        <v>785782.67</v>
      </c>
      <c r="V901" s="561">
        <f t="shared" si="2569"/>
        <v>108.488564130885</v>
      </c>
      <c r="W901" s="504"/>
      <c r="X901" s="504"/>
      <c r="Y901" s="504"/>
      <c r="Z901" s="504"/>
      <c r="AA901" s="504"/>
      <c r="AB901" s="504"/>
      <c r="AC901" s="504"/>
    </row>
    <row r="902" spans="1:29" ht="30" x14ac:dyDescent="0.25">
      <c r="A902" s="616"/>
      <c r="B902" s="505" t="s">
        <v>19</v>
      </c>
      <c r="C902" s="528">
        <f t="shared" ref="C902" si="2591">G902+J902+M902+P902+S902</f>
        <v>2511600</v>
      </c>
      <c r="D902" s="528">
        <f t="shared" ref="D902" si="2592">H902+K902+N902+Q902+T902</f>
        <v>3058580.7399999998</v>
      </c>
      <c r="E902" s="528">
        <f t="shared" ref="E902" si="2593">I902+L902+O902+R902+U902</f>
        <v>3058580.7399999998</v>
      </c>
      <c r="F902" s="564">
        <f t="shared" si="2553"/>
        <v>121.77817885013536</v>
      </c>
      <c r="G902" s="528">
        <v>252000</v>
      </c>
      <c r="H902" s="528">
        <v>505274.85</v>
      </c>
      <c r="I902" s="528">
        <v>505274.85</v>
      </c>
      <c r="J902" s="528">
        <v>278200</v>
      </c>
      <c r="K902" s="528">
        <v>458693.3</v>
      </c>
      <c r="L902" s="528">
        <v>458693.3</v>
      </c>
      <c r="M902" s="528">
        <v>598600</v>
      </c>
      <c r="N902" s="528">
        <v>855864.84</v>
      </c>
      <c r="O902" s="528">
        <v>855864.84</v>
      </c>
      <c r="P902" s="528">
        <v>658500</v>
      </c>
      <c r="Q902" s="528">
        <v>452965.08</v>
      </c>
      <c r="R902" s="528">
        <v>452965.08</v>
      </c>
      <c r="S902" s="528">
        <v>724300</v>
      </c>
      <c r="T902" s="528">
        <v>785782.67</v>
      </c>
      <c r="U902" s="528">
        <v>785782.67</v>
      </c>
      <c r="V902" s="562">
        <f t="shared" si="2569"/>
        <v>108.488564130885</v>
      </c>
      <c r="W902" s="504"/>
      <c r="X902" s="504"/>
      <c r="Y902" s="504"/>
      <c r="Z902" s="504"/>
      <c r="AA902" s="504"/>
      <c r="AB902" s="504"/>
      <c r="AC902" s="504"/>
    </row>
    <row r="903" spans="1:29" ht="105" x14ac:dyDescent="0.25">
      <c r="A903" s="616">
        <v>272</v>
      </c>
      <c r="B903" s="434" t="s">
        <v>126</v>
      </c>
      <c r="C903" s="496">
        <f t="shared" ref="C903" si="2594">C904</f>
        <v>1976200</v>
      </c>
      <c r="D903" s="496">
        <f t="shared" ref="D903" si="2595">D904</f>
        <v>2825729.62</v>
      </c>
      <c r="E903" s="496">
        <f t="shared" ref="E903" si="2596">E904</f>
        <v>2825729.62</v>
      </c>
      <c r="F903" s="516">
        <f t="shared" si="2553"/>
        <v>142.98803866005466</v>
      </c>
      <c r="G903" s="496">
        <f t="shared" ref="G903" si="2597">G904</f>
        <v>198300</v>
      </c>
      <c r="H903" s="496">
        <f t="shared" ref="H903" si="2598">H904</f>
        <v>368483.44</v>
      </c>
      <c r="I903" s="496">
        <f t="shared" ref="I903" si="2599">I904</f>
        <v>368483.44</v>
      </c>
      <c r="J903" s="496">
        <f t="shared" ref="J903" si="2600">J904</f>
        <v>218900</v>
      </c>
      <c r="K903" s="496">
        <f t="shared" ref="K903" si="2601">K904</f>
        <v>230159.3</v>
      </c>
      <c r="L903" s="496">
        <f t="shared" ref="L903" si="2602">L904</f>
        <v>230159.3</v>
      </c>
      <c r="M903" s="496">
        <f t="shared" ref="M903" si="2603">M904</f>
        <v>471000</v>
      </c>
      <c r="N903" s="496">
        <f t="shared" ref="N903" si="2604">N904</f>
        <v>635266.93999999994</v>
      </c>
      <c r="O903" s="496">
        <f t="shared" ref="O903" si="2605">O904</f>
        <v>635266.93999999994</v>
      </c>
      <c r="P903" s="496">
        <f t="shared" ref="P903" si="2606">P904</f>
        <v>518100</v>
      </c>
      <c r="Q903" s="496">
        <f t="shared" ref="Q903" si="2607">Q904</f>
        <v>588588.76</v>
      </c>
      <c r="R903" s="496">
        <f t="shared" ref="R903" si="2608">R904</f>
        <v>588588.76</v>
      </c>
      <c r="S903" s="496">
        <f t="shared" ref="S903" si="2609">S904</f>
        <v>569900</v>
      </c>
      <c r="T903" s="496">
        <f t="shared" ref="T903" si="2610">T904</f>
        <v>1003231.18</v>
      </c>
      <c r="U903" s="496">
        <f t="shared" ref="U903" si="2611">U904</f>
        <v>1003231.18</v>
      </c>
      <c r="V903" s="561">
        <f t="shared" si="2569"/>
        <v>176.03635374627129</v>
      </c>
      <c r="W903" s="504"/>
      <c r="X903" s="504"/>
      <c r="Y903" s="504"/>
      <c r="Z903" s="504"/>
      <c r="AA903" s="504"/>
      <c r="AB903" s="504"/>
      <c r="AC903" s="504"/>
    </row>
    <row r="904" spans="1:29" ht="30" x14ac:dyDescent="0.25">
      <c r="A904" s="616"/>
      <c r="B904" s="505" t="s">
        <v>19</v>
      </c>
      <c r="C904" s="528">
        <f t="shared" ref="C904" si="2612">G904+J904+M904+P904+S904</f>
        <v>1976200</v>
      </c>
      <c r="D904" s="528">
        <f t="shared" ref="D904" si="2613">H904+K904+N904+Q904+T904</f>
        <v>2825729.62</v>
      </c>
      <c r="E904" s="528">
        <f t="shared" ref="E904" si="2614">I904+L904+O904+R904+U904</f>
        <v>2825729.62</v>
      </c>
      <c r="F904" s="564">
        <f t="shared" si="2553"/>
        <v>142.98803866005466</v>
      </c>
      <c r="G904" s="528">
        <v>198300</v>
      </c>
      <c r="H904" s="528">
        <v>368483.44</v>
      </c>
      <c r="I904" s="528">
        <v>368483.44</v>
      </c>
      <c r="J904" s="528">
        <v>218900</v>
      </c>
      <c r="K904" s="528">
        <v>230159.3</v>
      </c>
      <c r="L904" s="528">
        <v>230159.3</v>
      </c>
      <c r="M904" s="528">
        <v>471000</v>
      </c>
      <c r="N904" s="528">
        <v>635266.93999999994</v>
      </c>
      <c r="O904" s="528">
        <v>635266.93999999994</v>
      </c>
      <c r="P904" s="528">
        <v>518100</v>
      </c>
      <c r="Q904" s="528">
        <v>588588.76</v>
      </c>
      <c r="R904" s="528">
        <v>588588.76</v>
      </c>
      <c r="S904" s="528">
        <v>569900</v>
      </c>
      <c r="T904" s="528">
        <v>1003231.18</v>
      </c>
      <c r="U904" s="528">
        <v>1003231.18</v>
      </c>
      <c r="V904" s="562">
        <f t="shared" si="2569"/>
        <v>176.03635374627129</v>
      </c>
      <c r="W904" s="504"/>
      <c r="X904" s="504"/>
      <c r="Y904" s="504"/>
      <c r="Z904" s="504"/>
      <c r="AA904" s="504"/>
      <c r="AB904" s="504"/>
      <c r="AC904" s="504"/>
    </row>
    <row r="905" spans="1:29" ht="120" x14ac:dyDescent="0.25">
      <c r="A905" s="616">
        <v>273</v>
      </c>
      <c r="B905" s="434" t="s">
        <v>860</v>
      </c>
      <c r="C905" s="496">
        <f t="shared" ref="C905" si="2615">C906</f>
        <v>175600</v>
      </c>
      <c r="D905" s="496">
        <f t="shared" ref="D905" si="2616">D906</f>
        <v>422927.07999999996</v>
      </c>
      <c r="E905" s="496">
        <f t="shared" ref="E905" si="2617">E906</f>
        <v>422927.07999999996</v>
      </c>
      <c r="F905" s="516">
        <f t="shared" si="2553"/>
        <v>240.84685649202731</v>
      </c>
      <c r="G905" s="496">
        <f t="shared" ref="G905" si="2618">G906</f>
        <v>17700</v>
      </c>
      <c r="H905" s="496">
        <f t="shared" ref="H905" si="2619">H906</f>
        <v>121721.2</v>
      </c>
      <c r="I905" s="496">
        <f t="shared" ref="I905" si="2620">I906</f>
        <v>121721.2</v>
      </c>
      <c r="J905" s="496">
        <f t="shared" ref="J905" si="2621">J906</f>
        <v>19500</v>
      </c>
      <c r="K905" s="496">
        <f t="shared" ref="K905" si="2622">K906</f>
        <v>27374.04</v>
      </c>
      <c r="L905" s="496">
        <f t="shared" ref="L905" si="2623">L906</f>
        <v>27374.04</v>
      </c>
      <c r="M905" s="496">
        <f t="shared" ref="M905" si="2624">M906</f>
        <v>41800</v>
      </c>
      <c r="N905" s="496">
        <f t="shared" ref="N905" si="2625">N906</f>
        <v>62246.81</v>
      </c>
      <c r="O905" s="496">
        <f t="shared" ref="O905" si="2626">O906</f>
        <v>62246.81</v>
      </c>
      <c r="P905" s="496">
        <f t="shared" ref="P905" si="2627">P906</f>
        <v>46000</v>
      </c>
      <c r="Q905" s="496">
        <f t="shared" ref="Q905" si="2628">Q906</f>
        <v>94458.55</v>
      </c>
      <c r="R905" s="496">
        <f t="shared" ref="R905" si="2629">R906</f>
        <v>94458.55</v>
      </c>
      <c r="S905" s="496">
        <f t="shared" ref="S905" si="2630">S906</f>
        <v>50600</v>
      </c>
      <c r="T905" s="496">
        <f t="shared" ref="T905" si="2631">T906</f>
        <v>117126.48</v>
      </c>
      <c r="U905" s="496">
        <f t="shared" ref="U905" si="2632">U906</f>
        <v>117126.48</v>
      </c>
      <c r="V905" s="561">
        <f t="shared" si="2569"/>
        <v>231.47525691699605</v>
      </c>
      <c r="W905" s="504"/>
      <c r="X905" s="504"/>
      <c r="Y905" s="504"/>
      <c r="Z905" s="504"/>
      <c r="AA905" s="504"/>
      <c r="AB905" s="504"/>
      <c r="AC905" s="504"/>
    </row>
    <row r="906" spans="1:29" ht="30" x14ac:dyDescent="0.25">
      <c r="A906" s="616"/>
      <c r="B906" s="505" t="s">
        <v>19</v>
      </c>
      <c r="C906" s="528">
        <f t="shared" ref="C906" si="2633">G906+J906+M906+P906+S906</f>
        <v>175600</v>
      </c>
      <c r="D906" s="528">
        <f t="shared" ref="D906" si="2634">H906+K906+N906+Q906+T906</f>
        <v>422927.07999999996</v>
      </c>
      <c r="E906" s="528">
        <f t="shared" ref="E906" si="2635">I906+L906+O906+R906+U906</f>
        <v>422927.07999999996</v>
      </c>
      <c r="F906" s="564">
        <f t="shared" si="2553"/>
        <v>240.84685649202731</v>
      </c>
      <c r="G906" s="528">
        <v>17700</v>
      </c>
      <c r="H906" s="528">
        <v>121721.2</v>
      </c>
      <c r="I906" s="528">
        <v>121721.2</v>
      </c>
      <c r="J906" s="528">
        <v>19500</v>
      </c>
      <c r="K906" s="528">
        <v>27374.04</v>
      </c>
      <c r="L906" s="528">
        <v>27374.04</v>
      </c>
      <c r="M906" s="528">
        <v>41800</v>
      </c>
      <c r="N906" s="528">
        <v>62246.81</v>
      </c>
      <c r="O906" s="528">
        <v>62246.81</v>
      </c>
      <c r="P906" s="528">
        <v>46000</v>
      </c>
      <c r="Q906" s="528">
        <v>94458.55</v>
      </c>
      <c r="R906" s="528">
        <v>94458.55</v>
      </c>
      <c r="S906" s="528">
        <v>50600</v>
      </c>
      <c r="T906" s="528">
        <v>117126.48</v>
      </c>
      <c r="U906" s="528">
        <v>117126.48</v>
      </c>
      <c r="V906" s="562">
        <f t="shared" si="2569"/>
        <v>231.47525691699605</v>
      </c>
      <c r="W906" s="504"/>
      <c r="X906" s="504"/>
      <c r="Y906" s="504"/>
      <c r="Z906" s="504"/>
      <c r="AA906" s="504"/>
      <c r="AB906" s="504"/>
      <c r="AC906" s="504"/>
    </row>
    <row r="907" spans="1:29" ht="81.75" customHeight="1" x14ac:dyDescent="0.25">
      <c r="A907" s="616">
        <v>274</v>
      </c>
      <c r="B907" s="434" t="s">
        <v>861</v>
      </c>
      <c r="C907" s="496">
        <f t="shared" ref="C907" si="2636">C908</f>
        <v>64000</v>
      </c>
      <c r="D907" s="496">
        <f t="shared" ref="D907" si="2637">D908</f>
        <v>64000</v>
      </c>
      <c r="E907" s="496">
        <f t="shared" ref="E907" si="2638">E908</f>
        <v>64000</v>
      </c>
      <c r="F907" s="516">
        <f t="shared" ref="F907:F909" si="2639">E907/C907*100</f>
        <v>100</v>
      </c>
      <c r="G907" s="496">
        <f t="shared" ref="G907" si="2640">G908</f>
        <v>0</v>
      </c>
      <c r="H907" s="496">
        <f t="shared" ref="H907" si="2641">H908</f>
        <v>0</v>
      </c>
      <c r="I907" s="496">
        <f t="shared" ref="I907" si="2642">I908</f>
        <v>0</v>
      </c>
      <c r="J907" s="496">
        <f t="shared" ref="J907" si="2643">J908</f>
        <v>0</v>
      </c>
      <c r="K907" s="496">
        <f t="shared" ref="K907" si="2644">K908</f>
        <v>0</v>
      </c>
      <c r="L907" s="496">
        <f t="shared" ref="L907" si="2645">L908</f>
        <v>0</v>
      </c>
      <c r="M907" s="496">
        <f t="shared" ref="M907" si="2646">M908</f>
        <v>0</v>
      </c>
      <c r="N907" s="496">
        <f t="shared" ref="N907" si="2647">N908</f>
        <v>0</v>
      </c>
      <c r="O907" s="496">
        <f t="shared" ref="O907" si="2648">O908</f>
        <v>0</v>
      </c>
      <c r="P907" s="496">
        <f t="shared" ref="P907" si="2649">P908</f>
        <v>0</v>
      </c>
      <c r="Q907" s="496">
        <f t="shared" ref="Q907" si="2650">Q908</f>
        <v>0</v>
      </c>
      <c r="R907" s="496">
        <f t="shared" ref="R907" si="2651">R908</f>
        <v>0</v>
      </c>
      <c r="S907" s="496">
        <f t="shared" ref="S907" si="2652">S908</f>
        <v>64000</v>
      </c>
      <c r="T907" s="496">
        <f t="shared" ref="T907" si="2653">T908</f>
        <v>64000</v>
      </c>
      <c r="U907" s="496">
        <f t="shared" ref="U907" si="2654">U908</f>
        <v>64000</v>
      </c>
      <c r="V907" s="561">
        <f t="shared" ref="V907:V911" si="2655">U907/S907*100</f>
        <v>100</v>
      </c>
      <c r="W907" s="504"/>
      <c r="X907" s="504"/>
      <c r="Y907" s="504"/>
      <c r="Z907" s="504"/>
      <c r="AA907" s="504"/>
      <c r="AB907" s="504"/>
      <c r="AC907" s="504"/>
    </row>
    <row r="908" spans="1:29" x14ac:dyDescent="0.25">
      <c r="A908" s="616"/>
      <c r="B908" s="505" t="s">
        <v>13</v>
      </c>
      <c r="C908" s="528">
        <f t="shared" ref="C908:C909" si="2656">G908+J908+M908+P908+S908</f>
        <v>64000</v>
      </c>
      <c r="D908" s="528">
        <f t="shared" ref="D908:D909" si="2657">H908+K908+N908+Q908+T908</f>
        <v>64000</v>
      </c>
      <c r="E908" s="528">
        <f t="shared" ref="E908:E909" si="2658">I908+L908+O908+R908+U908</f>
        <v>64000</v>
      </c>
      <c r="F908" s="564">
        <f t="shared" si="2639"/>
        <v>100</v>
      </c>
      <c r="G908" s="528">
        <v>0</v>
      </c>
      <c r="H908" s="528">
        <v>0</v>
      </c>
      <c r="I908" s="528">
        <v>0</v>
      </c>
      <c r="J908" s="528">
        <v>0</v>
      </c>
      <c r="K908" s="528">
        <v>0</v>
      </c>
      <c r="L908" s="528">
        <v>0</v>
      </c>
      <c r="M908" s="528">
        <v>0</v>
      </c>
      <c r="N908" s="528">
        <v>0</v>
      </c>
      <c r="O908" s="528">
        <v>0</v>
      </c>
      <c r="P908" s="528">
        <v>0</v>
      </c>
      <c r="Q908" s="528">
        <v>0</v>
      </c>
      <c r="R908" s="528">
        <v>0</v>
      </c>
      <c r="S908" s="528">
        <v>64000</v>
      </c>
      <c r="T908" s="528">
        <v>64000</v>
      </c>
      <c r="U908" s="528">
        <v>64000</v>
      </c>
      <c r="V908" s="562">
        <f t="shared" si="2655"/>
        <v>100</v>
      </c>
      <c r="W908" s="504"/>
      <c r="X908" s="504"/>
      <c r="Y908" s="504"/>
      <c r="Z908" s="504"/>
      <c r="AA908" s="504"/>
      <c r="AB908" s="504"/>
      <c r="AC908" s="504"/>
    </row>
    <row r="909" spans="1:29" ht="21.75" customHeight="1" x14ac:dyDescent="0.25">
      <c r="A909" s="616"/>
      <c r="B909" s="506" t="s">
        <v>54</v>
      </c>
      <c r="C909" s="543">
        <f t="shared" si="2656"/>
        <v>9710800</v>
      </c>
      <c r="D909" s="543">
        <f t="shared" si="2657"/>
        <v>10623228.43</v>
      </c>
      <c r="E909" s="543">
        <f t="shared" si="2658"/>
        <v>10623228.43</v>
      </c>
      <c r="F909" s="578">
        <f t="shared" si="2639"/>
        <v>109.39601711496478</v>
      </c>
      <c r="G909" s="543">
        <f>G911+G910</f>
        <v>968000</v>
      </c>
      <c r="H909" s="543">
        <f t="shared" ref="H909:U909" si="2659">H911+H910</f>
        <v>1897612.95</v>
      </c>
      <c r="I909" s="543">
        <f t="shared" si="2659"/>
        <v>1897612.95</v>
      </c>
      <c r="J909" s="543">
        <f t="shared" si="2659"/>
        <v>1068600</v>
      </c>
      <c r="K909" s="543">
        <f t="shared" si="2659"/>
        <v>1493232.84</v>
      </c>
      <c r="L909" s="543">
        <f t="shared" si="2659"/>
        <v>1493232.84</v>
      </c>
      <c r="M909" s="543">
        <f t="shared" si="2659"/>
        <v>2299200</v>
      </c>
      <c r="N909" s="543">
        <f t="shared" si="2659"/>
        <v>2497647.89</v>
      </c>
      <c r="O909" s="543">
        <f t="shared" si="2659"/>
        <v>2497647.89</v>
      </c>
      <c r="P909" s="543">
        <f t="shared" si="2659"/>
        <v>2529100</v>
      </c>
      <c r="Q909" s="543">
        <f t="shared" si="2659"/>
        <v>1972771.6900000002</v>
      </c>
      <c r="R909" s="543">
        <f t="shared" si="2659"/>
        <v>1972771.6900000002</v>
      </c>
      <c r="S909" s="543">
        <f t="shared" si="2659"/>
        <v>2845900</v>
      </c>
      <c r="T909" s="543">
        <f t="shared" si="2659"/>
        <v>2761963.06</v>
      </c>
      <c r="U909" s="543">
        <f t="shared" si="2659"/>
        <v>2761963.06</v>
      </c>
      <c r="V909" s="563">
        <f t="shared" si="2655"/>
        <v>97.050601215784113</v>
      </c>
      <c r="W909" s="504"/>
      <c r="X909" s="504"/>
      <c r="Y909" s="504"/>
      <c r="Z909" s="504"/>
      <c r="AA909" s="504"/>
      <c r="AB909" s="504"/>
      <c r="AC909" s="504"/>
    </row>
    <row r="910" spans="1:29" s="497" customFormat="1" x14ac:dyDescent="0.25">
      <c r="A910" s="544"/>
      <c r="B910" s="505" t="s">
        <v>13</v>
      </c>
      <c r="C910" s="528">
        <f t="shared" ref="C910" si="2660">G910+J910+M910+P910+S910</f>
        <v>64000</v>
      </c>
      <c r="D910" s="528">
        <f t="shared" ref="D910" si="2661">H910+K910+N910+Q910+T910</f>
        <v>64000</v>
      </c>
      <c r="E910" s="528">
        <f t="shared" ref="E910" si="2662">I910+L910+O910+R910+U910</f>
        <v>64000</v>
      </c>
      <c r="F910" s="564">
        <f t="shared" ref="F910" si="2663">E910/C910*100</f>
        <v>100</v>
      </c>
      <c r="G910" s="528">
        <f>G908</f>
        <v>0</v>
      </c>
      <c r="H910" s="528">
        <f t="shared" ref="H910:U910" si="2664">H908</f>
        <v>0</v>
      </c>
      <c r="I910" s="528">
        <f t="shared" si="2664"/>
        <v>0</v>
      </c>
      <c r="J910" s="528">
        <f t="shared" si="2664"/>
        <v>0</v>
      </c>
      <c r="K910" s="528">
        <f t="shared" si="2664"/>
        <v>0</v>
      </c>
      <c r="L910" s="528">
        <f t="shared" si="2664"/>
        <v>0</v>
      </c>
      <c r="M910" s="528">
        <f t="shared" si="2664"/>
        <v>0</v>
      </c>
      <c r="N910" s="528">
        <f t="shared" si="2664"/>
        <v>0</v>
      </c>
      <c r="O910" s="528">
        <f t="shared" si="2664"/>
        <v>0</v>
      </c>
      <c r="P910" s="528">
        <f t="shared" si="2664"/>
        <v>0</v>
      </c>
      <c r="Q910" s="528">
        <f t="shared" si="2664"/>
        <v>0</v>
      </c>
      <c r="R910" s="528">
        <f t="shared" si="2664"/>
        <v>0</v>
      </c>
      <c r="S910" s="528">
        <f t="shared" si="2664"/>
        <v>64000</v>
      </c>
      <c r="T910" s="528">
        <f t="shared" si="2664"/>
        <v>64000</v>
      </c>
      <c r="U910" s="528">
        <f t="shared" si="2664"/>
        <v>64000</v>
      </c>
      <c r="V910" s="562">
        <f t="shared" si="2655"/>
        <v>100</v>
      </c>
      <c r="W910" s="593"/>
      <c r="X910" s="593"/>
      <c r="Y910" s="593"/>
      <c r="Z910" s="593"/>
      <c r="AA910" s="593"/>
      <c r="AB910" s="593"/>
      <c r="AC910" s="593"/>
    </row>
    <row r="911" spans="1:29" ht="30" x14ac:dyDescent="0.25">
      <c r="A911" s="616"/>
      <c r="B911" s="505" t="s">
        <v>19</v>
      </c>
      <c r="C911" s="528">
        <f t="shared" ref="C911" si="2665">G911+J911+M911+P911+S911</f>
        <v>9646800</v>
      </c>
      <c r="D911" s="528">
        <f t="shared" ref="D911" si="2666">H911+K911+N911+Q911+T911</f>
        <v>10559228.43</v>
      </c>
      <c r="E911" s="528">
        <f t="shared" ref="E911" si="2667">I911+L911+O911+R911+U911</f>
        <v>10559228.43</v>
      </c>
      <c r="F911" s="564">
        <f t="shared" ref="F911" si="2668">E911/C911*100</f>
        <v>109.45835333996766</v>
      </c>
      <c r="G911" s="528">
        <f>G900+G902+G904+G906</f>
        <v>968000</v>
      </c>
      <c r="H911" s="528">
        <f>H900+H902+H904+H906</f>
        <v>1897612.95</v>
      </c>
      <c r="I911" s="528">
        <f t="shared" ref="I911:U911" si="2669">I900+I902+I904+I906</f>
        <v>1897612.95</v>
      </c>
      <c r="J911" s="528">
        <f t="shared" si="2669"/>
        <v>1068600</v>
      </c>
      <c r="K911" s="528">
        <f t="shared" si="2669"/>
        <v>1493232.84</v>
      </c>
      <c r="L911" s="528">
        <f t="shared" si="2669"/>
        <v>1493232.84</v>
      </c>
      <c r="M911" s="528">
        <f t="shared" si="2669"/>
        <v>2299200</v>
      </c>
      <c r="N911" s="528">
        <f t="shared" si="2669"/>
        <v>2497647.89</v>
      </c>
      <c r="O911" s="528">
        <f t="shared" si="2669"/>
        <v>2497647.89</v>
      </c>
      <c r="P911" s="528">
        <f t="shared" si="2669"/>
        <v>2529100</v>
      </c>
      <c r="Q911" s="528">
        <f t="shared" si="2669"/>
        <v>1972771.6900000002</v>
      </c>
      <c r="R911" s="528">
        <f t="shared" si="2669"/>
        <v>1972771.6900000002</v>
      </c>
      <c r="S911" s="528">
        <f t="shared" si="2669"/>
        <v>2781900</v>
      </c>
      <c r="T911" s="528">
        <f t="shared" si="2669"/>
        <v>2697963.06</v>
      </c>
      <c r="U911" s="528">
        <f t="shared" si="2669"/>
        <v>2697963.06</v>
      </c>
      <c r="V911" s="562">
        <f t="shared" si="2655"/>
        <v>96.982747762320713</v>
      </c>
    </row>
    <row r="912" spans="1:29" x14ac:dyDescent="0.25">
      <c r="A912" s="672" t="s">
        <v>127</v>
      </c>
      <c r="B912" s="672"/>
      <c r="C912" s="672"/>
      <c r="D912" s="672"/>
      <c r="E912" s="672"/>
      <c r="F912" s="672"/>
      <c r="G912" s="672"/>
      <c r="H912" s="672"/>
      <c r="I912" s="672"/>
      <c r="J912" s="672"/>
      <c r="K912" s="672"/>
      <c r="L912" s="672"/>
      <c r="M912" s="672"/>
      <c r="N912" s="672"/>
      <c r="O912" s="672"/>
      <c r="P912" s="672"/>
      <c r="Q912" s="672"/>
      <c r="R912" s="672"/>
      <c r="S912" s="672"/>
      <c r="T912" s="672"/>
      <c r="U912" s="672"/>
      <c r="V912" s="672"/>
    </row>
    <row r="913" spans="1:29" ht="153" customHeight="1" x14ac:dyDescent="0.25">
      <c r="A913" s="616">
        <v>275</v>
      </c>
      <c r="B913" s="434" t="s">
        <v>128</v>
      </c>
      <c r="C913" s="496">
        <f t="shared" ref="C913" si="2670">C914</f>
        <v>61540</v>
      </c>
      <c r="D913" s="496">
        <f t="shared" ref="D913" si="2671">D914</f>
        <v>61540</v>
      </c>
      <c r="E913" s="496">
        <f t="shared" ref="E913" si="2672">E914</f>
        <v>61530</v>
      </c>
      <c r="F913" s="516">
        <f t="shared" ref="F913:F914" si="2673">E913/C913*100</f>
        <v>99.983750406239849</v>
      </c>
      <c r="G913" s="496">
        <f t="shared" ref="G913" si="2674">G914</f>
        <v>5200</v>
      </c>
      <c r="H913" s="496">
        <f t="shared" ref="H913" si="2675">H914</f>
        <v>5200</v>
      </c>
      <c r="I913" s="496">
        <f t="shared" ref="I913" si="2676">I914</f>
        <v>5190</v>
      </c>
      <c r="J913" s="496">
        <f t="shared" ref="J913" si="2677">J914</f>
        <v>15200</v>
      </c>
      <c r="K913" s="496">
        <f t="shared" ref="K913" si="2678">K914</f>
        <v>15200</v>
      </c>
      <c r="L913" s="496">
        <f t="shared" ref="L913" si="2679">L914</f>
        <v>15200</v>
      </c>
      <c r="M913" s="496">
        <f t="shared" ref="M913" si="2680">M914</f>
        <v>14670</v>
      </c>
      <c r="N913" s="496">
        <f t="shared" ref="N913" si="2681">N914</f>
        <v>14670</v>
      </c>
      <c r="O913" s="496">
        <f t="shared" ref="O913" si="2682">O914</f>
        <v>14670</v>
      </c>
      <c r="P913" s="496">
        <f t="shared" ref="P913" si="2683">P914</f>
        <v>14670</v>
      </c>
      <c r="Q913" s="496">
        <f t="shared" ref="Q913" si="2684">Q914</f>
        <v>14670</v>
      </c>
      <c r="R913" s="496">
        <f t="shared" ref="R913" si="2685">R914</f>
        <v>14670</v>
      </c>
      <c r="S913" s="496">
        <f t="shared" ref="S913" si="2686">S914</f>
        <v>11800</v>
      </c>
      <c r="T913" s="496">
        <f t="shared" ref="T913" si="2687">T914</f>
        <v>11800</v>
      </c>
      <c r="U913" s="496">
        <f t="shared" ref="U913" si="2688">U914</f>
        <v>11800</v>
      </c>
      <c r="V913" s="561">
        <f t="shared" ref="V913:V921" si="2689">U913/S913*100</f>
        <v>100</v>
      </c>
    </row>
    <row r="914" spans="1:29" x14ac:dyDescent="0.25">
      <c r="A914" s="616"/>
      <c r="B914" s="505" t="s">
        <v>13</v>
      </c>
      <c r="C914" s="528">
        <f t="shared" ref="C914" si="2690">G914+J914+M914+P914+S914</f>
        <v>61540</v>
      </c>
      <c r="D914" s="528">
        <f t="shared" ref="D914" si="2691">H914+K914+N914+Q914+T914</f>
        <v>61540</v>
      </c>
      <c r="E914" s="528">
        <f t="shared" ref="E914" si="2692">I914+L914+O914+R914+U914</f>
        <v>61530</v>
      </c>
      <c r="F914" s="564">
        <f t="shared" si="2673"/>
        <v>99.983750406239849</v>
      </c>
      <c r="G914" s="528">
        <v>5200</v>
      </c>
      <c r="H914" s="528">
        <v>5200</v>
      </c>
      <c r="I914" s="528">
        <v>5190</v>
      </c>
      <c r="J914" s="528">
        <v>15200</v>
      </c>
      <c r="K914" s="528">
        <v>15200</v>
      </c>
      <c r="L914" s="528">
        <v>15200</v>
      </c>
      <c r="M914" s="528">
        <v>14670</v>
      </c>
      <c r="N914" s="528">
        <v>14670</v>
      </c>
      <c r="O914" s="528">
        <v>14670</v>
      </c>
      <c r="P914" s="528">
        <v>14670</v>
      </c>
      <c r="Q914" s="528">
        <v>14670</v>
      </c>
      <c r="R914" s="528">
        <v>14670</v>
      </c>
      <c r="S914" s="528">
        <v>11800</v>
      </c>
      <c r="T914" s="528">
        <v>11800</v>
      </c>
      <c r="U914" s="528">
        <v>11800</v>
      </c>
      <c r="V914" s="562">
        <f t="shared" si="2689"/>
        <v>100</v>
      </c>
    </row>
    <row r="915" spans="1:29" ht="219" customHeight="1" x14ac:dyDescent="0.25">
      <c r="A915" s="616">
        <v>276</v>
      </c>
      <c r="B915" s="434" t="s">
        <v>862</v>
      </c>
      <c r="C915" s="496">
        <f t="shared" ref="C915:E915" si="2693">C921</f>
        <v>165310</v>
      </c>
      <c r="D915" s="496">
        <f t="shared" si="2693"/>
        <v>165310</v>
      </c>
      <c r="E915" s="496">
        <f t="shared" si="2693"/>
        <v>165260</v>
      </c>
      <c r="F915" s="516">
        <f t="shared" ref="F915:F920" si="2694">E915/C915*100</f>
        <v>99.969753795898626</v>
      </c>
      <c r="G915" s="496">
        <f>G921</f>
        <v>25000</v>
      </c>
      <c r="H915" s="496">
        <f t="shared" ref="H915:U915" si="2695">H921</f>
        <v>25000</v>
      </c>
      <c r="I915" s="496">
        <f t="shared" si="2695"/>
        <v>24950</v>
      </c>
      <c r="J915" s="496">
        <f t="shared" si="2695"/>
        <v>37000</v>
      </c>
      <c r="K915" s="496">
        <f t="shared" si="2695"/>
        <v>37000</v>
      </c>
      <c r="L915" s="496">
        <f t="shared" si="2695"/>
        <v>37000</v>
      </c>
      <c r="M915" s="496">
        <f t="shared" si="2695"/>
        <v>35730</v>
      </c>
      <c r="N915" s="496">
        <f t="shared" si="2695"/>
        <v>35730</v>
      </c>
      <c r="O915" s="496">
        <f t="shared" si="2695"/>
        <v>35730</v>
      </c>
      <c r="P915" s="496">
        <f t="shared" si="2695"/>
        <v>35730</v>
      </c>
      <c r="Q915" s="496">
        <f t="shared" si="2695"/>
        <v>35730</v>
      </c>
      <c r="R915" s="496">
        <f t="shared" si="2695"/>
        <v>35730</v>
      </c>
      <c r="S915" s="496">
        <f t="shared" si="2695"/>
        <v>31850</v>
      </c>
      <c r="T915" s="496">
        <f t="shared" si="2695"/>
        <v>31850</v>
      </c>
      <c r="U915" s="496">
        <f t="shared" si="2695"/>
        <v>31850</v>
      </c>
      <c r="V915" s="561">
        <f t="shared" si="2689"/>
        <v>100</v>
      </c>
    </row>
    <row r="916" spans="1:29" ht="30" x14ac:dyDescent="0.25">
      <c r="A916" s="616"/>
      <c r="B916" s="434" t="s">
        <v>130</v>
      </c>
      <c r="C916" s="496">
        <f t="shared" ref="C916:C920" si="2696">G916+J916+M916+P916+S916</f>
        <v>26120</v>
      </c>
      <c r="D916" s="496">
        <f t="shared" ref="D916:D920" si="2697">H916+K916+N916+Q916+T916</f>
        <v>26120</v>
      </c>
      <c r="E916" s="496">
        <f t="shared" ref="E916:E920" si="2698">I916+L916+O916+R916+U916</f>
        <v>26120</v>
      </c>
      <c r="F916" s="516">
        <f t="shared" si="2694"/>
        <v>100</v>
      </c>
      <c r="G916" s="496">
        <v>5000</v>
      </c>
      <c r="H916" s="496">
        <v>5000</v>
      </c>
      <c r="I916" s="496">
        <v>5000</v>
      </c>
      <c r="J916" s="496">
        <v>5500</v>
      </c>
      <c r="K916" s="496">
        <v>5500</v>
      </c>
      <c r="L916" s="496">
        <v>5500</v>
      </c>
      <c r="M916" s="496">
        <v>5310</v>
      </c>
      <c r="N916" s="496">
        <v>5310</v>
      </c>
      <c r="O916" s="496">
        <v>5310</v>
      </c>
      <c r="P916" s="496">
        <v>5310</v>
      </c>
      <c r="Q916" s="496">
        <v>5310</v>
      </c>
      <c r="R916" s="496">
        <v>5310</v>
      </c>
      <c r="S916" s="496">
        <v>5000</v>
      </c>
      <c r="T916" s="496">
        <v>5000</v>
      </c>
      <c r="U916" s="496">
        <v>5000</v>
      </c>
      <c r="V916" s="561">
        <f t="shared" si="2689"/>
        <v>100</v>
      </c>
    </row>
    <row r="917" spans="1:29" ht="18.75" customHeight="1" x14ac:dyDescent="0.25">
      <c r="A917" s="616"/>
      <c r="B917" s="434" t="s">
        <v>131</v>
      </c>
      <c r="C917" s="496">
        <f t="shared" si="2696"/>
        <v>26120</v>
      </c>
      <c r="D917" s="496">
        <f t="shared" si="2697"/>
        <v>26120</v>
      </c>
      <c r="E917" s="496">
        <f t="shared" si="2698"/>
        <v>26120</v>
      </c>
      <c r="F917" s="516">
        <f t="shared" si="2694"/>
        <v>100</v>
      </c>
      <c r="G917" s="496">
        <v>5000</v>
      </c>
      <c r="H917" s="496">
        <v>5000</v>
      </c>
      <c r="I917" s="496">
        <v>5000</v>
      </c>
      <c r="J917" s="496">
        <v>5500</v>
      </c>
      <c r="K917" s="496">
        <v>5500</v>
      </c>
      <c r="L917" s="496">
        <v>5500</v>
      </c>
      <c r="M917" s="496">
        <v>5310</v>
      </c>
      <c r="N917" s="496">
        <v>5310</v>
      </c>
      <c r="O917" s="496">
        <v>5310</v>
      </c>
      <c r="P917" s="496">
        <v>5310</v>
      </c>
      <c r="Q917" s="496">
        <v>5310</v>
      </c>
      <c r="R917" s="496">
        <v>5310</v>
      </c>
      <c r="S917" s="496">
        <v>5000</v>
      </c>
      <c r="T917" s="496">
        <v>5000</v>
      </c>
      <c r="U917" s="496">
        <v>5000</v>
      </c>
      <c r="V917" s="561">
        <f t="shared" si="2689"/>
        <v>100</v>
      </c>
    </row>
    <row r="918" spans="1:29" x14ac:dyDescent="0.25">
      <c r="A918" s="616"/>
      <c r="B918" s="434" t="s">
        <v>132</v>
      </c>
      <c r="C918" s="496">
        <f t="shared" si="2696"/>
        <v>26120</v>
      </c>
      <c r="D918" s="496">
        <f t="shared" si="2697"/>
        <v>26120</v>
      </c>
      <c r="E918" s="496">
        <f t="shared" si="2698"/>
        <v>26120</v>
      </c>
      <c r="F918" s="516">
        <f t="shared" si="2694"/>
        <v>100</v>
      </c>
      <c r="G918" s="496">
        <v>5000</v>
      </c>
      <c r="H918" s="496">
        <v>5000</v>
      </c>
      <c r="I918" s="496">
        <v>5000</v>
      </c>
      <c r="J918" s="496">
        <v>5500</v>
      </c>
      <c r="K918" s="496">
        <v>5500</v>
      </c>
      <c r="L918" s="496">
        <v>5500</v>
      </c>
      <c r="M918" s="496">
        <v>5310</v>
      </c>
      <c r="N918" s="496">
        <v>5310</v>
      </c>
      <c r="O918" s="496">
        <v>5310</v>
      </c>
      <c r="P918" s="496">
        <v>5310</v>
      </c>
      <c r="Q918" s="496">
        <v>5310</v>
      </c>
      <c r="R918" s="496">
        <v>5310</v>
      </c>
      <c r="S918" s="496">
        <v>5000</v>
      </c>
      <c r="T918" s="496">
        <v>5000</v>
      </c>
      <c r="U918" s="496">
        <v>5000</v>
      </c>
      <c r="V918" s="561">
        <f t="shared" si="2689"/>
        <v>100</v>
      </c>
    </row>
    <row r="919" spans="1:29" ht="30" x14ac:dyDescent="0.25">
      <c r="A919" s="616"/>
      <c r="B919" s="434" t="s">
        <v>133</v>
      </c>
      <c r="C919" s="496">
        <f t="shared" si="2696"/>
        <v>60830</v>
      </c>
      <c r="D919" s="496">
        <f t="shared" si="2697"/>
        <v>60830</v>
      </c>
      <c r="E919" s="496">
        <f t="shared" si="2698"/>
        <v>60780</v>
      </c>
      <c r="F919" s="516">
        <f t="shared" si="2694"/>
        <v>99.917803715272072</v>
      </c>
      <c r="G919" s="496">
        <v>5000</v>
      </c>
      <c r="H919" s="496">
        <v>5000</v>
      </c>
      <c r="I919" s="496">
        <v>4950</v>
      </c>
      <c r="J919" s="496">
        <v>15000</v>
      </c>
      <c r="K919" s="496">
        <v>15000</v>
      </c>
      <c r="L919" s="496">
        <v>15000</v>
      </c>
      <c r="M919" s="496">
        <v>14490</v>
      </c>
      <c r="N919" s="496">
        <v>14490</v>
      </c>
      <c r="O919" s="496">
        <v>14490</v>
      </c>
      <c r="P919" s="496">
        <v>14490</v>
      </c>
      <c r="Q919" s="496">
        <v>14490</v>
      </c>
      <c r="R919" s="496">
        <v>14490</v>
      </c>
      <c r="S919" s="496">
        <v>11850</v>
      </c>
      <c r="T919" s="496">
        <v>11850</v>
      </c>
      <c r="U919" s="496">
        <v>11850</v>
      </c>
      <c r="V919" s="561">
        <f t="shared" si="2689"/>
        <v>100</v>
      </c>
    </row>
    <row r="920" spans="1:29" x14ac:dyDescent="0.25">
      <c r="A920" s="616"/>
      <c r="B920" s="434" t="s">
        <v>134</v>
      </c>
      <c r="C920" s="496">
        <f t="shared" si="2696"/>
        <v>26120</v>
      </c>
      <c r="D920" s="496">
        <f t="shared" si="2697"/>
        <v>26120</v>
      </c>
      <c r="E920" s="496">
        <f t="shared" si="2698"/>
        <v>26120</v>
      </c>
      <c r="F920" s="516">
        <f t="shared" si="2694"/>
        <v>100</v>
      </c>
      <c r="G920" s="496">
        <v>5000</v>
      </c>
      <c r="H920" s="496">
        <v>5000</v>
      </c>
      <c r="I920" s="496">
        <v>5000</v>
      </c>
      <c r="J920" s="496">
        <v>5500</v>
      </c>
      <c r="K920" s="496">
        <v>5500</v>
      </c>
      <c r="L920" s="496">
        <v>5500</v>
      </c>
      <c r="M920" s="496">
        <v>5310</v>
      </c>
      <c r="N920" s="496">
        <v>5310</v>
      </c>
      <c r="O920" s="496">
        <v>5310</v>
      </c>
      <c r="P920" s="496">
        <v>5310</v>
      </c>
      <c r="Q920" s="496">
        <v>5310</v>
      </c>
      <c r="R920" s="496">
        <v>5310</v>
      </c>
      <c r="S920" s="496">
        <v>5000</v>
      </c>
      <c r="T920" s="496">
        <v>5000</v>
      </c>
      <c r="U920" s="496">
        <v>5000</v>
      </c>
      <c r="V920" s="561">
        <f t="shared" si="2689"/>
        <v>100</v>
      </c>
    </row>
    <row r="921" spans="1:29" ht="30.75" customHeight="1" x14ac:dyDescent="0.25">
      <c r="A921" s="616"/>
      <c r="B921" s="505" t="s">
        <v>13</v>
      </c>
      <c r="C921" s="528">
        <f t="shared" ref="C921" si="2699">G921+J921+M921+P921+S921</f>
        <v>165310</v>
      </c>
      <c r="D921" s="528">
        <f t="shared" ref="D921" si="2700">H921+K921+N921+Q921+T921</f>
        <v>165310</v>
      </c>
      <c r="E921" s="528">
        <f t="shared" ref="E921" si="2701">I921+L921+O921+R921+U921</f>
        <v>165260</v>
      </c>
      <c r="F921" s="564">
        <f t="shared" ref="F921:F923" si="2702">E921/C921*100</f>
        <v>99.969753795898626</v>
      </c>
      <c r="G921" s="528">
        <f>G916+G917+G918+G919+G920</f>
        <v>25000</v>
      </c>
      <c r="H921" s="528">
        <f>H916+H917+H918+H919+H920</f>
        <v>25000</v>
      </c>
      <c r="I921" s="528">
        <f t="shared" ref="I921:U921" si="2703">I916+I917+I918+I919+I920</f>
        <v>24950</v>
      </c>
      <c r="J921" s="528">
        <f t="shared" si="2703"/>
        <v>37000</v>
      </c>
      <c r="K921" s="528">
        <f t="shared" si="2703"/>
        <v>37000</v>
      </c>
      <c r="L921" s="528">
        <f t="shared" si="2703"/>
        <v>37000</v>
      </c>
      <c r="M921" s="528">
        <f t="shared" si="2703"/>
        <v>35730</v>
      </c>
      <c r="N921" s="528">
        <f t="shared" si="2703"/>
        <v>35730</v>
      </c>
      <c r="O921" s="528">
        <f t="shared" si="2703"/>
        <v>35730</v>
      </c>
      <c r="P921" s="528">
        <f t="shared" si="2703"/>
        <v>35730</v>
      </c>
      <c r="Q921" s="528">
        <f t="shared" si="2703"/>
        <v>35730</v>
      </c>
      <c r="R921" s="528">
        <f t="shared" si="2703"/>
        <v>35730</v>
      </c>
      <c r="S921" s="528">
        <f t="shared" si="2703"/>
        <v>31850</v>
      </c>
      <c r="T921" s="528">
        <f t="shared" si="2703"/>
        <v>31850</v>
      </c>
      <c r="U921" s="528">
        <f t="shared" si="2703"/>
        <v>31850</v>
      </c>
      <c r="V921" s="562">
        <f t="shared" si="2689"/>
        <v>100</v>
      </c>
    </row>
    <row r="922" spans="1:29" ht="100.5" customHeight="1" x14ac:dyDescent="0.25">
      <c r="A922" s="616">
        <v>277</v>
      </c>
      <c r="B922" s="434" t="s">
        <v>272</v>
      </c>
      <c r="C922" s="496">
        <f t="shared" ref="C922" si="2704">C923</f>
        <v>41280</v>
      </c>
      <c r="D922" s="496">
        <f t="shared" ref="D922" si="2705">D923</f>
        <v>41280</v>
      </c>
      <c r="E922" s="496">
        <f t="shared" ref="E922" si="2706">E923</f>
        <v>41190</v>
      </c>
      <c r="F922" s="516">
        <f t="shared" si="2702"/>
        <v>99.781976744186053</v>
      </c>
      <c r="G922" s="496">
        <f t="shared" ref="G922" si="2707">G923</f>
        <v>8100</v>
      </c>
      <c r="H922" s="496">
        <f t="shared" ref="H922" si="2708">H923</f>
        <v>8100</v>
      </c>
      <c r="I922" s="496">
        <f t="shared" ref="I922" si="2709">I923</f>
        <v>8010</v>
      </c>
      <c r="J922" s="496">
        <f t="shared" ref="J922" si="2710">J923</f>
        <v>8900</v>
      </c>
      <c r="K922" s="496">
        <f t="shared" ref="K922" si="2711">K923</f>
        <v>8900</v>
      </c>
      <c r="L922" s="496">
        <f t="shared" ref="L922" si="2712">L923</f>
        <v>8900</v>
      </c>
      <c r="M922" s="496">
        <f t="shared" ref="M922" si="2713">M923</f>
        <v>8640</v>
      </c>
      <c r="N922" s="496">
        <f t="shared" ref="N922" si="2714">N923</f>
        <v>8640</v>
      </c>
      <c r="O922" s="496">
        <f t="shared" ref="O922" si="2715">O923</f>
        <v>8640</v>
      </c>
      <c r="P922" s="496">
        <f t="shared" ref="P922" si="2716">P923</f>
        <v>8640</v>
      </c>
      <c r="Q922" s="496">
        <f t="shared" ref="Q922" si="2717">Q923</f>
        <v>8640</v>
      </c>
      <c r="R922" s="496">
        <f t="shared" ref="R922" si="2718">R923</f>
        <v>8640</v>
      </c>
      <c r="S922" s="496">
        <f t="shared" ref="S922" si="2719">S923</f>
        <v>7000</v>
      </c>
      <c r="T922" s="496">
        <f t="shared" ref="T922" si="2720">T923</f>
        <v>7000</v>
      </c>
      <c r="U922" s="496">
        <f t="shared" ref="U922" si="2721">U923</f>
        <v>7000</v>
      </c>
      <c r="V922" s="561">
        <f t="shared" ref="V922:V923" si="2722">U922/S922*100</f>
        <v>100</v>
      </c>
    </row>
    <row r="923" spans="1:29" x14ac:dyDescent="0.25">
      <c r="A923" s="616"/>
      <c r="B923" s="505" t="s">
        <v>13</v>
      </c>
      <c r="C923" s="528">
        <f t="shared" ref="C923" si="2723">G923+J923+M923+P923+S923</f>
        <v>41280</v>
      </c>
      <c r="D923" s="528">
        <f t="shared" ref="D923" si="2724">H923+K923+N923+Q923+T923</f>
        <v>41280</v>
      </c>
      <c r="E923" s="528">
        <f t="shared" ref="E923" si="2725">I923+L923+O923+R923+U923</f>
        <v>41190</v>
      </c>
      <c r="F923" s="564">
        <f t="shared" si="2702"/>
        <v>99.781976744186053</v>
      </c>
      <c r="G923" s="528">
        <v>8100</v>
      </c>
      <c r="H923" s="528">
        <v>8100</v>
      </c>
      <c r="I923" s="528">
        <v>8010</v>
      </c>
      <c r="J923" s="528">
        <v>8900</v>
      </c>
      <c r="K923" s="528">
        <v>8900</v>
      </c>
      <c r="L923" s="528">
        <v>8900</v>
      </c>
      <c r="M923" s="528">
        <v>8640</v>
      </c>
      <c r="N923" s="528">
        <v>8640</v>
      </c>
      <c r="O923" s="528">
        <v>8640</v>
      </c>
      <c r="P923" s="528">
        <v>8640</v>
      </c>
      <c r="Q923" s="528">
        <v>8640</v>
      </c>
      <c r="R923" s="528">
        <v>8640</v>
      </c>
      <c r="S923" s="528">
        <v>7000</v>
      </c>
      <c r="T923" s="528">
        <v>7000</v>
      </c>
      <c r="U923" s="528">
        <v>7000</v>
      </c>
      <c r="V923" s="562">
        <f t="shared" si="2722"/>
        <v>100</v>
      </c>
    </row>
    <row r="924" spans="1:29" ht="135" customHeight="1" x14ac:dyDescent="0.25">
      <c r="A924" s="616">
        <v>278</v>
      </c>
      <c r="B924" s="434" t="s">
        <v>596</v>
      </c>
      <c r="C924" s="496">
        <f t="shared" ref="C924:G924" si="2726">C925</f>
        <v>0</v>
      </c>
      <c r="D924" s="496">
        <f t="shared" si="2726"/>
        <v>0</v>
      </c>
      <c r="E924" s="496">
        <f t="shared" si="2726"/>
        <v>0</v>
      </c>
      <c r="F924" s="561">
        <f t="shared" si="2726"/>
        <v>0</v>
      </c>
      <c r="G924" s="496">
        <f t="shared" si="2726"/>
        <v>0</v>
      </c>
      <c r="H924" s="496">
        <f>H925</f>
        <v>5003</v>
      </c>
      <c r="I924" s="496">
        <f t="shared" ref="I924:V924" si="2727">I925</f>
        <v>0</v>
      </c>
      <c r="J924" s="496">
        <f t="shared" si="2727"/>
        <v>0</v>
      </c>
      <c r="K924" s="496">
        <f t="shared" si="2727"/>
        <v>0</v>
      </c>
      <c r="L924" s="496">
        <f t="shared" si="2727"/>
        <v>0</v>
      </c>
      <c r="M924" s="496">
        <f t="shared" si="2727"/>
        <v>0</v>
      </c>
      <c r="N924" s="496">
        <f t="shared" si="2727"/>
        <v>0</v>
      </c>
      <c r="O924" s="496">
        <f t="shared" si="2727"/>
        <v>0</v>
      </c>
      <c r="P924" s="496">
        <f t="shared" si="2727"/>
        <v>0</v>
      </c>
      <c r="Q924" s="496">
        <f t="shared" si="2727"/>
        <v>0</v>
      </c>
      <c r="R924" s="496">
        <f t="shared" si="2727"/>
        <v>0</v>
      </c>
      <c r="S924" s="496">
        <f t="shared" si="2727"/>
        <v>0</v>
      </c>
      <c r="T924" s="496">
        <f t="shared" si="2727"/>
        <v>0</v>
      </c>
      <c r="U924" s="496">
        <f t="shared" si="2727"/>
        <v>0</v>
      </c>
      <c r="V924" s="561">
        <f t="shared" si="2727"/>
        <v>0</v>
      </c>
    </row>
    <row r="925" spans="1:29" x14ac:dyDescent="0.25">
      <c r="A925" s="616"/>
      <c r="B925" s="505" t="s">
        <v>13</v>
      </c>
      <c r="C925" s="528">
        <v>0</v>
      </c>
      <c r="D925" s="528">
        <v>0</v>
      </c>
      <c r="E925" s="528">
        <v>0</v>
      </c>
      <c r="F925" s="562">
        <v>0</v>
      </c>
      <c r="G925" s="528">
        <v>0</v>
      </c>
      <c r="H925" s="528">
        <v>5003</v>
      </c>
      <c r="I925" s="528">
        <v>0</v>
      </c>
      <c r="J925" s="528">
        <v>0</v>
      </c>
      <c r="K925" s="528">
        <v>0</v>
      </c>
      <c r="L925" s="528">
        <v>0</v>
      </c>
      <c r="M925" s="528">
        <v>0</v>
      </c>
      <c r="N925" s="528">
        <v>0</v>
      </c>
      <c r="O925" s="528">
        <v>0</v>
      </c>
      <c r="P925" s="528">
        <v>0</v>
      </c>
      <c r="Q925" s="528">
        <v>0</v>
      </c>
      <c r="R925" s="528">
        <v>0</v>
      </c>
      <c r="S925" s="528">
        <v>0</v>
      </c>
      <c r="T925" s="528">
        <v>0</v>
      </c>
      <c r="U925" s="528">
        <v>0</v>
      </c>
      <c r="V925" s="562">
        <v>0</v>
      </c>
    </row>
    <row r="926" spans="1:29" ht="182.25" customHeight="1" x14ac:dyDescent="0.25">
      <c r="A926" s="616">
        <v>279</v>
      </c>
      <c r="B926" s="434" t="s">
        <v>863</v>
      </c>
      <c r="C926" s="496">
        <f>C927</f>
        <v>9100</v>
      </c>
      <c r="D926" s="496">
        <f t="shared" ref="D926:E926" si="2728">D927</f>
        <v>5700</v>
      </c>
      <c r="E926" s="496">
        <f t="shared" si="2728"/>
        <v>5700</v>
      </c>
      <c r="F926" s="561">
        <f>F927</f>
        <v>62.637362637362635</v>
      </c>
      <c r="G926" s="496">
        <f>G927</f>
        <v>2700</v>
      </c>
      <c r="H926" s="496">
        <f t="shared" ref="H926:V926" si="2729">H927</f>
        <v>2700</v>
      </c>
      <c r="I926" s="496">
        <f t="shared" si="2729"/>
        <v>2700</v>
      </c>
      <c r="J926" s="496">
        <f t="shared" si="2729"/>
        <v>3000</v>
      </c>
      <c r="K926" s="496">
        <f t="shared" si="2729"/>
        <v>3000</v>
      </c>
      <c r="L926" s="496">
        <f t="shared" si="2729"/>
        <v>3000</v>
      </c>
      <c r="M926" s="496">
        <f t="shared" si="2729"/>
        <v>0</v>
      </c>
      <c r="N926" s="496">
        <f t="shared" si="2729"/>
        <v>0</v>
      </c>
      <c r="O926" s="496">
        <f t="shared" si="2729"/>
        <v>0</v>
      </c>
      <c r="P926" s="496">
        <f t="shared" si="2729"/>
        <v>3400</v>
      </c>
      <c r="Q926" s="496">
        <f t="shared" si="2729"/>
        <v>0</v>
      </c>
      <c r="R926" s="496">
        <f t="shared" si="2729"/>
        <v>0</v>
      </c>
      <c r="S926" s="496">
        <f t="shared" si="2729"/>
        <v>0</v>
      </c>
      <c r="T926" s="496">
        <f t="shared" si="2729"/>
        <v>0</v>
      </c>
      <c r="U926" s="496">
        <f t="shared" si="2729"/>
        <v>0</v>
      </c>
      <c r="V926" s="561">
        <f t="shared" si="2729"/>
        <v>0</v>
      </c>
      <c r="W926" s="504"/>
      <c r="X926" s="504"/>
      <c r="Y926" s="504"/>
      <c r="Z926" s="504"/>
      <c r="AA926" s="504"/>
      <c r="AB926" s="504"/>
      <c r="AC926" s="504"/>
    </row>
    <row r="927" spans="1:29" x14ac:dyDescent="0.25">
      <c r="A927" s="616"/>
      <c r="B927" s="505" t="s">
        <v>13</v>
      </c>
      <c r="C927" s="528">
        <f>G927+J927+M927+P927+S927</f>
        <v>9100</v>
      </c>
      <c r="D927" s="528">
        <f t="shared" ref="D927" si="2730">H927+K927+N927+Q927+T927</f>
        <v>5700</v>
      </c>
      <c r="E927" s="528">
        <f t="shared" ref="E927" si="2731">I927+L927+O927+R927+U927</f>
        <v>5700</v>
      </c>
      <c r="F927" s="562">
        <f>E927/C927*100</f>
        <v>62.637362637362635</v>
      </c>
      <c r="G927" s="528">
        <v>2700</v>
      </c>
      <c r="H927" s="528">
        <v>2700</v>
      </c>
      <c r="I927" s="528">
        <v>2700</v>
      </c>
      <c r="J927" s="528">
        <v>3000</v>
      </c>
      <c r="K927" s="528">
        <v>3000</v>
      </c>
      <c r="L927" s="528">
        <v>3000</v>
      </c>
      <c r="M927" s="528">
        <v>0</v>
      </c>
      <c r="N927" s="528">
        <v>0</v>
      </c>
      <c r="O927" s="528">
        <v>0</v>
      </c>
      <c r="P927" s="528">
        <v>3400</v>
      </c>
      <c r="Q927" s="528">
        <v>0</v>
      </c>
      <c r="R927" s="528">
        <v>0</v>
      </c>
      <c r="S927" s="528">
        <v>0</v>
      </c>
      <c r="T927" s="528">
        <v>0</v>
      </c>
      <c r="U927" s="528">
        <v>0</v>
      </c>
      <c r="V927" s="562">
        <v>0</v>
      </c>
      <c r="W927" s="504"/>
      <c r="X927" s="504"/>
      <c r="Y927" s="504"/>
      <c r="Z927" s="504"/>
      <c r="AA927" s="504"/>
      <c r="AB927" s="504"/>
      <c r="AC927" s="504"/>
    </row>
    <row r="928" spans="1:29" ht="185.25" customHeight="1" x14ac:dyDescent="0.25">
      <c r="A928" s="616">
        <v>280</v>
      </c>
      <c r="B928" s="434" t="s">
        <v>599</v>
      </c>
      <c r="C928" s="496">
        <f>C929</f>
        <v>14143</v>
      </c>
      <c r="D928" s="496">
        <f t="shared" ref="D928:E928" si="2732">D929</f>
        <v>14143</v>
      </c>
      <c r="E928" s="496">
        <f t="shared" si="2732"/>
        <v>14143</v>
      </c>
      <c r="F928" s="561">
        <f>F929</f>
        <v>100</v>
      </c>
      <c r="G928" s="496">
        <f>G929</f>
        <v>2700</v>
      </c>
      <c r="H928" s="496">
        <f t="shared" ref="H928:U928" si="2733">H929</f>
        <v>2700</v>
      </c>
      <c r="I928" s="496">
        <f t="shared" si="2733"/>
        <v>2700</v>
      </c>
      <c r="J928" s="496">
        <f t="shared" si="2733"/>
        <v>2953</v>
      </c>
      <c r="K928" s="496">
        <f t="shared" si="2733"/>
        <v>2953</v>
      </c>
      <c r="L928" s="496">
        <f t="shared" si="2733"/>
        <v>2953</v>
      </c>
      <c r="M928" s="496">
        <f t="shared" si="2733"/>
        <v>2771</v>
      </c>
      <c r="N928" s="496">
        <f t="shared" si="2733"/>
        <v>2771</v>
      </c>
      <c r="O928" s="496">
        <f t="shared" si="2733"/>
        <v>2771</v>
      </c>
      <c r="P928" s="496">
        <f t="shared" si="2733"/>
        <v>2771</v>
      </c>
      <c r="Q928" s="496">
        <f t="shared" si="2733"/>
        <v>2771</v>
      </c>
      <c r="R928" s="496">
        <f t="shared" si="2733"/>
        <v>2771</v>
      </c>
      <c r="S928" s="496">
        <f t="shared" si="2733"/>
        <v>2948</v>
      </c>
      <c r="T928" s="496">
        <f t="shared" si="2733"/>
        <v>2948</v>
      </c>
      <c r="U928" s="496">
        <f t="shared" si="2733"/>
        <v>2948</v>
      </c>
      <c r="V928" s="561">
        <f>V929</f>
        <v>100</v>
      </c>
      <c r="W928" s="504"/>
      <c r="X928" s="504"/>
      <c r="Y928" s="504"/>
      <c r="Z928" s="504"/>
      <c r="AA928" s="504"/>
      <c r="AB928" s="504"/>
      <c r="AC928" s="504"/>
    </row>
    <row r="929" spans="1:29" x14ac:dyDescent="0.25">
      <c r="A929" s="616"/>
      <c r="B929" s="505" t="s">
        <v>13</v>
      </c>
      <c r="C929" s="528">
        <f>G929+J929+M929+P929+S929</f>
        <v>14143</v>
      </c>
      <c r="D929" s="528">
        <f t="shared" ref="D929:E929" si="2734">H929+K929+N929+Q929+T929</f>
        <v>14143</v>
      </c>
      <c r="E929" s="528">
        <f t="shared" si="2734"/>
        <v>14143</v>
      </c>
      <c r="F929" s="562">
        <f>E929/C929*100</f>
        <v>100</v>
      </c>
      <c r="G929" s="528">
        <v>2700</v>
      </c>
      <c r="H929" s="528">
        <v>2700</v>
      </c>
      <c r="I929" s="528">
        <v>2700</v>
      </c>
      <c r="J929" s="528">
        <v>2953</v>
      </c>
      <c r="K929" s="528">
        <v>2953</v>
      </c>
      <c r="L929" s="528">
        <v>2953</v>
      </c>
      <c r="M929" s="528">
        <v>2771</v>
      </c>
      <c r="N929" s="528">
        <v>2771</v>
      </c>
      <c r="O929" s="528">
        <v>2771</v>
      </c>
      <c r="P929" s="528">
        <v>2771</v>
      </c>
      <c r="Q929" s="528">
        <v>2771</v>
      </c>
      <c r="R929" s="528">
        <v>2771</v>
      </c>
      <c r="S929" s="528">
        <v>2948</v>
      </c>
      <c r="T929" s="528">
        <v>2948</v>
      </c>
      <c r="U929" s="528">
        <v>2948</v>
      </c>
      <c r="V929" s="562">
        <f>U929/S929*100</f>
        <v>100</v>
      </c>
      <c r="W929" s="504"/>
      <c r="X929" s="504"/>
      <c r="Y929" s="504"/>
      <c r="Z929" s="504"/>
      <c r="AA929" s="504"/>
      <c r="AB929" s="504"/>
      <c r="AC929" s="504"/>
    </row>
    <row r="930" spans="1:29" ht="229.5" customHeight="1" x14ac:dyDescent="0.25">
      <c r="A930" s="616">
        <v>281</v>
      </c>
      <c r="B930" s="434" t="s">
        <v>864</v>
      </c>
      <c r="C930" s="496">
        <f t="shared" ref="C930:E930" si="2735">C933</f>
        <v>44382.6</v>
      </c>
      <c r="D930" s="496">
        <f t="shared" si="2735"/>
        <v>44382.6</v>
      </c>
      <c r="E930" s="496">
        <f t="shared" si="2735"/>
        <v>44382.6</v>
      </c>
      <c r="F930" s="561">
        <f>F933</f>
        <v>100</v>
      </c>
      <c r="G930" s="496">
        <f>G933</f>
        <v>8088.6</v>
      </c>
      <c r="H930" s="496">
        <f>H933</f>
        <v>8088.6</v>
      </c>
      <c r="I930" s="496">
        <f t="shared" ref="I930:U930" si="2736">I933</f>
        <v>8088.6</v>
      </c>
      <c r="J930" s="496">
        <f t="shared" si="2736"/>
        <v>8291</v>
      </c>
      <c r="K930" s="496">
        <f t="shared" si="2736"/>
        <v>8291</v>
      </c>
      <c r="L930" s="496">
        <f t="shared" si="2736"/>
        <v>8291</v>
      </c>
      <c r="M930" s="496">
        <f t="shared" si="2736"/>
        <v>7603</v>
      </c>
      <c r="N930" s="496">
        <f t="shared" si="2736"/>
        <v>7603</v>
      </c>
      <c r="O930" s="496">
        <f t="shared" si="2736"/>
        <v>7603</v>
      </c>
      <c r="P930" s="496">
        <f t="shared" si="2736"/>
        <v>9900</v>
      </c>
      <c r="Q930" s="496">
        <f t="shared" si="2736"/>
        <v>9900</v>
      </c>
      <c r="R930" s="496">
        <f t="shared" si="2736"/>
        <v>9900</v>
      </c>
      <c r="S930" s="496">
        <f t="shared" si="2736"/>
        <v>10500</v>
      </c>
      <c r="T930" s="496">
        <f t="shared" si="2736"/>
        <v>10500</v>
      </c>
      <c r="U930" s="496">
        <f t="shared" si="2736"/>
        <v>10500</v>
      </c>
      <c r="V930" s="561">
        <f>U930/S930*100</f>
        <v>100</v>
      </c>
      <c r="W930" s="504"/>
      <c r="X930" s="504"/>
      <c r="Y930" s="504"/>
      <c r="Z930" s="504"/>
      <c r="AA930" s="504"/>
      <c r="AB930" s="504"/>
      <c r="AC930" s="504"/>
    </row>
    <row r="931" spans="1:29" x14ac:dyDescent="0.25">
      <c r="A931" s="616"/>
      <c r="B931" s="434" t="s">
        <v>137</v>
      </c>
      <c r="C931" s="496">
        <f>G931+J931+M931+P931+S931</f>
        <v>15090</v>
      </c>
      <c r="D931" s="496">
        <f t="shared" ref="D931" si="2737">H931+K931+N931+Q931+T931</f>
        <v>15090</v>
      </c>
      <c r="E931" s="496">
        <f t="shared" ref="E931" si="2738">I931+L931+O931+R931+U931</f>
        <v>15090</v>
      </c>
      <c r="F931" s="561">
        <f t="shared" ref="F931:F946" si="2739">E931/C931*100</f>
        <v>100</v>
      </c>
      <c r="G931" s="496">
        <v>2700</v>
      </c>
      <c r="H931" s="496">
        <v>2700</v>
      </c>
      <c r="I931" s="496">
        <v>2700</v>
      </c>
      <c r="J931" s="496">
        <v>2800</v>
      </c>
      <c r="K931" s="496">
        <v>2800</v>
      </c>
      <c r="L931" s="496">
        <v>2800</v>
      </c>
      <c r="M931" s="496">
        <v>2590</v>
      </c>
      <c r="N931" s="496">
        <v>2590</v>
      </c>
      <c r="O931" s="496">
        <v>2590</v>
      </c>
      <c r="P931" s="496">
        <v>3400</v>
      </c>
      <c r="Q931" s="496">
        <v>3400</v>
      </c>
      <c r="R931" s="496">
        <v>3400</v>
      </c>
      <c r="S931" s="496">
        <v>3600</v>
      </c>
      <c r="T931" s="496">
        <v>3600</v>
      </c>
      <c r="U931" s="496">
        <v>3600</v>
      </c>
      <c r="V931" s="561">
        <f>U931/S931*100</f>
        <v>100</v>
      </c>
      <c r="W931" s="504"/>
      <c r="X931" s="504"/>
      <c r="Y931" s="504"/>
      <c r="Z931" s="504"/>
      <c r="AA931" s="504"/>
      <c r="AB931" s="504"/>
      <c r="AC931" s="504"/>
    </row>
    <row r="932" spans="1:29" ht="83.25" customHeight="1" x14ac:dyDescent="0.25">
      <c r="A932" s="616"/>
      <c r="B932" s="434" t="s">
        <v>138</v>
      </c>
      <c r="C932" s="496">
        <f>G932+J932+M932+P932+S932</f>
        <v>29292.6</v>
      </c>
      <c r="D932" s="496">
        <f t="shared" ref="D932" si="2740">H932+K932+N932+Q932+T932</f>
        <v>29292.6</v>
      </c>
      <c r="E932" s="496">
        <f t="shared" ref="E932" si="2741">I932+L932+O932+R932+U932</f>
        <v>29292.6</v>
      </c>
      <c r="F932" s="561">
        <f t="shared" si="2739"/>
        <v>100</v>
      </c>
      <c r="G932" s="496">
        <v>5388.6</v>
      </c>
      <c r="H932" s="496">
        <v>5388.6</v>
      </c>
      <c r="I932" s="496">
        <v>5388.6</v>
      </c>
      <c r="J932" s="496">
        <v>5491</v>
      </c>
      <c r="K932" s="496">
        <v>5491</v>
      </c>
      <c r="L932" s="496">
        <v>5491</v>
      </c>
      <c r="M932" s="496">
        <v>5013</v>
      </c>
      <c r="N932" s="496">
        <v>5013</v>
      </c>
      <c r="O932" s="496">
        <v>5013</v>
      </c>
      <c r="P932" s="496">
        <v>6500</v>
      </c>
      <c r="Q932" s="496">
        <v>6500</v>
      </c>
      <c r="R932" s="496">
        <v>6500</v>
      </c>
      <c r="S932" s="496">
        <v>6900</v>
      </c>
      <c r="T932" s="496">
        <v>6900</v>
      </c>
      <c r="U932" s="496">
        <v>6900</v>
      </c>
      <c r="V932" s="561">
        <f>U932/S932*100</f>
        <v>100</v>
      </c>
      <c r="W932" s="504"/>
      <c r="X932" s="504"/>
      <c r="Y932" s="504"/>
      <c r="Z932" s="504"/>
      <c r="AA932" s="504"/>
      <c r="AB932" s="504"/>
      <c r="AC932" s="504"/>
    </row>
    <row r="933" spans="1:29" x14ac:dyDescent="0.25">
      <c r="A933" s="616"/>
      <c r="B933" s="505" t="s">
        <v>13</v>
      </c>
      <c r="C933" s="528">
        <f>G933+J933+M933+P933+S933</f>
        <v>44382.6</v>
      </c>
      <c r="D933" s="528">
        <f t="shared" ref="D933:D934" si="2742">H933+K933+N933+Q933+T933</f>
        <v>44382.6</v>
      </c>
      <c r="E933" s="528">
        <f t="shared" ref="E933:E934" si="2743">I933+L933+O933+R933+U933</f>
        <v>44382.6</v>
      </c>
      <c r="F933" s="562">
        <f t="shared" si="2739"/>
        <v>100</v>
      </c>
      <c r="G933" s="528">
        <f>G932+G931</f>
        <v>8088.6</v>
      </c>
      <c r="H933" s="528">
        <f t="shared" ref="H933:U933" si="2744">H932+H931</f>
        <v>8088.6</v>
      </c>
      <c r="I933" s="528">
        <f t="shared" si="2744"/>
        <v>8088.6</v>
      </c>
      <c r="J933" s="528">
        <f t="shared" si="2744"/>
        <v>8291</v>
      </c>
      <c r="K933" s="528">
        <f t="shared" si="2744"/>
        <v>8291</v>
      </c>
      <c r="L933" s="528">
        <f t="shared" si="2744"/>
        <v>8291</v>
      </c>
      <c r="M933" s="528">
        <f t="shared" si="2744"/>
        <v>7603</v>
      </c>
      <c r="N933" s="528">
        <f t="shared" si="2744"/>
        <v>7603</v>
      </c>
      <c r="O933" s="528">
        <f t="shared" si="2744"/>
        <v>7603</v>
      </c>
      <c r="P933" s="528">
        <f t="shared" si="2744"/>
        <v>9900</v>
      </c>
      <c r="Q933" s="528">
        <f t="shared" si="2744"/>
        <v>9900</v>
      </c>
      <c r="R933" s="528">
        <f t="shared" si="2744"/>
        <v>9900</v>
      </c>
      <c r="S933" s="528">
        <f t="shared" si="2744"/>
        <v>10500</v>
      </c>
      <c r="T933" s="528">
        <f t="shared" si="2744"/>
        <v>10500</v>
      </c>
      <c r="U933" s="528">
        <f t="shared" si="2744"/>
        <v>10500</v>
      </c>
      <c r="V933" s="562">
        <f>U933/S933*100</f>
        <v>100</v>
      </c>
      <c r="W933" s="504"/>
      <c r="X933" s="504"/>
      <c r="Y933" s="504"/>
      <c r="Z933" s="504"/>
      <c r="AA933" s="504"/>
      <c r="AB933" s="504"/>
      <c r="AC933" s="504"/>
    </row>
    <row r="934" spans="1:29" ht="18.75" customHeight="1" x14ac:dyDescent="0.25">
      <c r="A934" s="616"/>
      <c r="B934" s="506" t="s">
        <v>54</v>
      </c>
      <c r="C934" s="543">
        <f>G934+J934+M934+P934+S934</f>
        <v>335755.6</v>
      </c>
      <c r="D934" s="543">
        <f t="shared" si="2742"/>
        <v>332355.59999999998</v>
      </c>
      <c r="E934" s="543">
        <f t="shared" si="2743"/>
        <v>332205.59999999998</v>
      </c>
      <c r="F934" s="563">
        <f t="shared" si="2739"/>
        <v>98.942683308930668</v>
      </c>
      <c r="G934" s="543">
        <f>G935</f>
        <v>51788.6</v>
      </c>
      <c r="H934" s="543">
        <f>H935</f>
        <v>51788.6</v>
      </c>
      <c r="I934" s="543">
        <f t="shared" ref="I934:U934" si="2745">I935</f>
        <v>51638.6</v>
      </c>
      <c r="J934" s="543">
        <f t="shared" si="2745"/>
        <v>75344</v>
      </c>
      <c r="K934" s="543">
        <f t="shared" si="2745"/>
        <v>75344</v>
      </c>
      <c r="L934" s="543">
        <f t="shared" si="2745"/>
        <v>75344</v>
      </c>
      <c r="M934" s="543">
        <f t="shared" si="2745"/>
        <v>69414</v>
      </c>
      <c r="N934" s="543">
        <f t="shared" si="2745"/>
        <v>69414</v>
      </c>
      <c r="O934" s="543">
        <f t="shared" si="2745"/>
        <v>69414</v>
      </c>
      <c r="P934" s="543">
        <f t="shared" si="2745"/>
        <v>75111</v>
      </c>
      <c r="Q934" s="543">
        <f t="shared" si="2745"/>
        <v>71711</v>
      </c>
      <c r="R934" s="543">
        <f t="shared" si="2745"/>
        <v>71711</v>
      </c>
      <c r="S934" s="543">
        <f t="shared" si="2745"/>
        <v>64098</v>
      </c>
      <c r="T934" s="543">
        <f t="shared" si="2745"/>
        <v>64098</v>
      </c>
      <c r="U934" s="543">
        <f t="shared" si="2745"/>
        <v>64098</v>
      </c>
      <c r="V934" s="563">
        <f t="shared" ref="V934:V946" si="2746">U934/S934*100</f>
        <v>100</v>
      </c>
      <c r="W934" s="504"/>
      <c r="X934" s="504"/>
      <c r="Y934" s="504"/>
      <c r="Z934" s="504"/>
      <c r="AA934" s="504"/>
      <c r="AB934" s="504"/>
      <c r="AC934" s="504"/>
    </row>
    <row r="935" spans="1:29" ht="28.5" customHeight="1" x14ac:dyDescent="0.25">
      <c r="A935" s="616"/>
      <c r="B935" s="505" t="s">
        <v>13</v>
      </c>
      <c r="C935" s="528">
        <f>G935+J935+M935+P935+S935</f>
        <v>335755.6</v>
      </c>
      <c r="D935" s="528">
        <f t="shared" ref="D935" si="2747">H935+K935+N935+Q935+T935</f>
        <v>332355.59999999998</v>
      </c>
      <c r="E935" s="528">
        <f t="shared" ref="E935" si="2748">I935+L935+O935+R935+U935</f>
        <v>332205.59999999998</v>
      </c>
      <c r="F935" s="562">
        <f t="shared" si="2739"/>
        <v>98.942683308930668</v>
      </c>
      <c r="G935" s="528">
        <f>G914+G921+G923+G927+G929+G933</f>
        <v>51788.6</v>
      </c>
      <c r="H935" s="528">
        <f>H914+H921+H923+H927+H929+H933</f>
        <v>51788.6</v>
      </c>
      <c r="I935" s="528">
        <f t="shared" ref="I935:U935" si="2749">I914+I921+I923+I927+I929+I933</f>
        <v>51638.6</v>
      </c>
      <c r="J935" s="528">
        <f t="shared" si="2749"/>
        <v>75344</v>
      </c>
      <c r="K935" s="528">
        <f t="shared" si="2749"/>
        <v>75344</v>
      </c>
      <c r="L935" s="528">
        <f t="shared" si="2749"/>
        <v>75344</v>
      </c>
      <c r="M935" s="528">
        <f t="shared" si="2749"/>
        <v>69414</v>
      </c>
      <c r="N935" s="528">
        <f t="shared" si="2749"/>
        <v>69414</v>
      </c>
      <c r="O935" s="528">
        <f t="shared" si="2749"/>
        <v>69414</v>
      </c>
      <c r="P935" s="528">
        <f t="shared" si="2749"/>
        <v>75111</v>
      </c>
      <c r="Q935" s="528">
        <f t="shared" si="2749"/>
        <v>71711</v>
      </c>
      <c r="R935" s="528">
        <f t="shared" si="2749"/>
        <v>71711</v>
      </c>
      <c r="S935" s="528">
        <f t="shared" si="2749"/>
        <v>64098</v>
      </c>
      <c r="T935" s="528">
        <f t="shared" si="2749"/>
        <v>64098</v>
      </c>
      <c r="U935" s="528">
        <f t="shared" si="2749"/>
        <v>64098</v>
      </c>
      <c r="V935" s="562">
        <f t="shared" si="2746"/>
        <v>100</v>
      </c>
      <c r="W935" s="504"/>
      <c r="X935" s="504"/>
      <c r="Y935" s="504"/>
      <c r="Z935" s="504"/>
      <c r="AA935" s="504"/>
      <c r="AB935" s="504"/>
      <c r="AC935" s="504"/>
    </row>
    <row r="936" spans="1:29" ht="28.5" x14ac:dyDescent="0.25">
      <c r="A936" s="637"/>
      <c r="B936" s="506" t="s">
        <v>73</v>
      </c>
      <c r="C936" s="543">
        <f>C937+C945+C946</f>
        <v>14267994.300000001</v>
      </c>
      <c r="D936" s="543">
        <f t="shared" ref="D936:E936" si="2750">D937+D945+D946</f>
        <v>15124969.1</v>
      </c>
      <c r="E936" s="543">
        <f t="shared" si="2750"/>
        <v>15098631.620000001</v>
      </c>
      <c r="F936" s="563">
        <f t="shared" si="2739"/>
        <v>105.82168244908816</v>
      </c>
      <c r="G936" s="543">
        <f>G937+G945+G946</f>
        <v>1837735.2999999998</v>
      </c>
      <c r="H936" s="543">
        <f t="shared" ref="H936:U936" si="2751">H937+H945+H946</f>
        <v>2618872.34</v>
      </c>
      <c r="I936" s="543">
        <f t="shared" si="2751"/>
        <v>2605518.19</v>
      </c>
      <c r="J936" s="543">
        <f t="shared" si="2751"/>
        <v>2214917</v>
      </c>
      <c r="K936" s="543">
        <f t="shared" si="2751"/>
        <v>2639549.84</v>
      </c>
      <c r="L936" s="543">
        <f t="shared" si="2751"/>
        <v>2633485.1900000004</v>
      </c>
      <c r="M936" s="543">
        <f t="shared" si="2751"/>
        <v>3271381</v>
      </c>
      <c r="N936" s="543">
        <f t="shared" si="2751"/>
        <v>3469828.89</v>
      </c>
      <c r="O936" s="543">
        <f t="shared" si="2751"/>
        <v>3468691.96</v>
      </c>
      <c r="P936" s="543">
        <f t="shared" si="2751"/>
        <v>3338913</v>
      </c>
      <c r="Q936" s="543">
        <f t="shared" si="2751"/>
        <v>2760984.6900000004</v>
      </c>
      <c r="R936" s="543">
        <f t="shared" si="2751"/>
        <v>2756394.4800000004</v>
      </c>
      <c r="S936" s="543">
        <f t="shared" si="2751"/>
        <v>3605048</v>
      </c>
      <c r="T936" s="543">
        <f t="shared" si="2751"/>
        <v>3635733.34</v>
      </c>
      <c r="U936" s="543">
        <f t="shared" si="2751"/>
        <v>3634541.8</v>
      </c>
      <c r="V936" s="563">
        <f t="shared" si="2746"/>
        <v>100.81812502912581</v>
      </c>
      <c r="W936" s="504"/>
      <c r="X936" s="504"/>
      <c r="Y936" s="504"/>
      <c r="Z936" s="504"/>
      <c r="AA936" s="504"/>
      <c r="AB936" s="504"/>
      <c r="AC936" s="504"/>
    </row>
    <row r="937" spans="1:29" x14ac:dyDescent="0.25">
      <c r="A937" s="616"/>
      <c r="B937" s="505" t="s">
        <v>13</v>
      </c>
      <c r="C937" s="528">
        <f>G937+J937+M937+P937+S937</f>
        <v>4514194.3</v>
      </c>
      <c r="D937" s="528">
        <f t="shared" ref="D937" si="2752">H937+K937+N937+Q937+T937</f>
        <v>4458740.67</v>
      </c>
      <c r="E937" s="528">
        <f t="shared" ref="E937" si="2753">I937+L937+O937+R937+U937</f>
        <v>4432403.1900000004</v>
      </c>
      <c r="F937" s="562">
        <f t="shared" si="2739"/>
        <v>98.188134923656264</v>
      </c>
      <c r="G937" s="528">
        <f>G779+G795+G804+G816+G829+G834+G841+G846+G872+G892+G897+G910+G935</f>
        <v>853235.29999999993</v>
      </c>
      <c r="H937" s="528">
        <f>H779+H795+H804+H816+H829+H834+H841+H846+H872+H892+H897+H910+H925+H935</f>
        <v>704759.39</v>
      </c>
      <c r="I937" s="528">
        <f t="shared" ref="I937:S937" si="2754">I779+I795+I804+I816+I829+I834+I841+I846+I872+I892+I897+I910+I935</f>
        <v>691405.24</v>
      </c>
      <c r="J937" s="528">
        <f t="shared" si="2754"/>
        <v>1124817</v>
      </c>
      <c r="K937" s="528">
        <f t="shared" si="2754"/>
        <v>1124817</v>
      </c>
      <c r="L937" s="528">
        <f t="shared" si="2754"/>
        <v>1118752.3500000001</v>
      </c>
      <c r="M937" s="528">
        <f t="shared" si="2754"/>
        <v>938181</v>
      </c>
      <c r="N937" s="528">
        <f t="shared" si="2754"/>
        <v>938181</v>
      </c>
      <c r="O937" s="528">
        <f t="shared" si="2754"/>
        <v>937044.07</v>
      </c>
      <c r="P937" s="528">
        <f t="shared" si="2754"/>
        <v>792313</v>
      </c>
      <c r="Q937" s="528">
        <f t="shared" si="2754"/>
        <v>770713</v>
      </c>
      <c r="R937" s="528">
        <f t="shared" si="2754"/>
        <v>766122.79</v>
      </c>
      <c r="S937" s="528">
        <f t="shared" si="2754"/>
        <v>805648</v>
      </c>
      <c r="T937" s="528">
        <f>T779+T795+T804+T816+T829+T834+T841+T846+T872+T892+T897+T910+T935+T940</f>
        <v>920270.28</v>
      </c>
      <c r="U937" s="528">
        <f>U779+U795+U804+U816+U829+U834+U841+U846+U872+U892+U897+U910+U935+U940</f>
        <v>919078.74</v>
      </c>
      <c r="V937" s="562">
        <f t="shared" si="2746"/>
        <v>114.07944164200742</v>
      </c>
      <c r="W937" s="504"/>
      <c r="X937" s="504"/>
      <c r="Y937" s="504"/>
      <c r="Z937" s="504"/>
      <c r="AA937" s="504"/>
      <c r="AB937" s="504"/>
      <c r="AC937" s="504"/>
    </row>
    <row r="938" spans="1:29" x14ac:dyDescent="0.25">
      <c r="A938" s="622"/>
      <c r="B938" s="505" t="s">
        <v>155</v>
      </c>
      <c r="C938" s="528"/>
      <c r="D938" s="528"/>
      <c r="E938" s="528"/>
      <c r="F938" s="562"/>
      <c r="G938" s="528"/>
      <c r="H938" s="528"/>
      <c r="I938" s="528"/>
      <c r="J938" s="528"/>
      <c r="K938" s="528"/>
      <c r="L938" s="528"/>
      <c r="M938" s="528"/>
      <c r="N938" s="528"/>
      <c r="O938" s="528"/>
      <c r="P938" s="528"/>
      <c r="Q938" s="528"/>
      <c r="R938" s="528"/>
      <c r="S938" s="528"/>
      <c r="T938" s="528"/>
      <c r="U938" s="528"/>
      <c r="V938" s="562"/>
      <c r="W938" s="504"/>
      <c r="X938" s="504"/>
      <c r="Y938" s="504"/>
      <c r="Z938" s="504"/>
      <c r="AA938" s="504"/>
      <c r="AB938" s="504"/>
      <c r="AC938" s="504"/>
    </row>
    <row r="939" spans="1:29" x14ac:dyDescent="0.25">
      <c r="A939" s="637"/>
      <c r="B939" s="505" t="s">
        <v>14</v>
      </c>
      <c r="C939" s="528">
        <f t="shared" ref="C939:C946" si="2755">G939+J939+M939+P939+S939</f>
        <v>3784492.2</v>
      </c>
      <c r="D939" s="528">
        <f t="shared" ref="D939:D946" si="2756">H939+K939+N939+Q939+T939</f>
        <v>3750638.58</v>
      </c>
      <c r="E939" s="528">
        <f t="shared" ref="E939:E946" si="2757">I939+L939+O939+R939+U939</f>
        <v>3724334.09</v>
      </c>
      <c r="F939" s="562">
        <f t="shared" si="2739"/>
        <v>98.410404703701062</v>
      </c>
      <c r="G939" s="528">
        <f>G768+G770+G772+G774+G795+G804+G808+G810+G829+G908+G914+G921+G923+G925</f>
        <v>721262.2</v>
      </c>
      <c r="H939" s="528">
        <f t="shared" ref="H939:S939" si="2758">H768+H770+H772+H774+H795+H804+H808+H810+H829+H908+H914+H921+H923+H925</f>
        <v>572786.29</v>
      </c>
      <c r="I939" s="528">
        <f t="shared" si="2758"/>
        <v>559432.14</v>
      </c>
      <c r="J939" s="528">
        <f t="shared" si="2758"/>
        <v>978869</v>
      </c>
      <c r="K939" s="528">
        <f t="shared" si="2758"/>
        <v>978869</v>
      </c>
      <c r="L939" s="528">
        <f t="shared" si="2758"/>
        <v>972804.35</v>
      </c>
      <c r="M939" s="528">
        <f t="shared" si="2758"/>
        <v>815663</v>
      </c>
      <c r="N939" s="528">
        <f t="shared" si="2758"/>
        <v>815663</v>
      </c>
      <c r="O939" s="528">
        <f t="shared" si="2758"/>
        <v>814559.07</v>
      </c>
      <c r="P939" s="528">
        <f t="shared" si="2758"/>
        <v>622838</v>
      </c>
      <c r="Q939" s="528">
        <f t="shared" si="2758"/>
        <v>622838</v>
      </c>
      <c r="R939" s="528">
        <f t="shared" si="2758"/>
        <v>618247.79</v>
      </c>
      <c r="S939" s="528">
        <f t="shared" si="2758"/>
        <v>645860</v>
      </c>
      <c r="T939" s="528">
        <v>760482.29</v>
      </c>
      <c r="U939" s="528">
        <v>759290.74</v>
      </c>
      <c r="V939" s="562">
        <f t="shared" si="2746"/>
        <v>117.56274424797944</v>
      </c>
      <c r="W939" s="504"/>
      <c r="X939" s="504"/>
      <c r="Y939" s="504"/>
      <c r="Z939" s="504"/>
      <c r="AA939" s="504"/>
      <c r="AB939" s="504"/>
      <c r="AC939" s="504"/>
    </row>
    <row r="940" spans="1:29" ht="130.5" customHeight="1" x14ac:dyDescent="0.25">
      <c r="A940" s="631"/>
      <c r="B940" s="505" t="s">
        <v>773</v>
      </c>
      <c r="C940" s="528"/>
      <c r="D940" s="528"/>
      <c r="E940" s="528"/>
      <c r="F940" s="562"/>
      <c r="G940" s="528">
        <v>0</v>
      </c>
      <c r="H940" s="528">
        <v>0</v>
      </c>
      <c r="I940" s="528">
        <v>0</v>
      </c>
      <c r="J940" s="528">
        <v>0</v>
      </c>
      <c r="K940" s="528">
        <v>0</v>
      </c>
      <c r="L940" s="528">
        <v>0</v>
      </c>
      <c r="M940" s="528">
        <v>0</v>
      </c>
      <c r="N940" s="528">
        <v>0</v>
      </c>
      <c r="O940" s="528">
        <v>0</v>
      </c>
      <c r="P940" s="528">
        <v>0</v>
      </c>
      <c r="Q940" s="528">
        <v>0</v>
      </c>
      <c r="R940" s="528">
        <v>0</v>
      </c>
      <c r="S940" s="528"/>
      <c r="T940" s="528">
        <v>122916.31</v>
      </c>
      <c r="U940" s="528">
        <v>122916.31</v>
      </c>
      <c r="V940" s="562"/>
      <c r="W940" s="504"/>
      <c r="X940" s="504"/>
      <c r="Y940" s="504"/>
      <c r="Z940" s="504"/>
      <c r="AA940" s="504"/>
      <c r="AB940" s="504"/>
      <c r="AC940" s="504"/>
    </row>
    <row r="941" spans="1:29" x14ac:dyDescent="0.25">
      <c r="A941" s="622"/>
      <c r="B941" s="505" t="s">
        <v>50</v>
      </c>
      <c r="C941" s="528">
        <f t="shared" si="2755"/>
        <v>492627.6</v>
      </c>
      <c r="D941" s="528">
        <f t="shared" si="2756"/>
        <v>492627.6</v>
      </c>
      <c r="E941" s="528">
        <f t="shared" si="2757"/>
        <v>492594.6</v>
      </c>
      <c r="F941" s="562">
        <f t="shared" si="2739"/>
        <v>99.993301227945821</v>
      </c>
      <c r="G941" s="528">
        <f>G776+G832+G872+G892+G897+G933</f>
        <v>84288.6</v>
      </c>
      <c r="H941" s="528">
        <f t="shared" ref="H941:U941" si="2759">H776+H832+H872+H892+H897+H933</f>
        <v>84288.6</v>
      </c>
      <c r="I941" s="528">
        <f t="shared" si="2759"/>
        <v>84288.6</v>
      </c>
      <c r="J941" s="528">
        <f t="shared" si="2759"/>
        <v>91791</v>
      </c>
      <c r="K941" s="528">
        <f t="shared" si="2759"/>
        <v>91791</v>
      </c>
      <c r="L941" s="528">
        <f t="shared" si="2759"/>
        <v>91791</v>
      </c>
      <c r="M941" s="528">
        <f t="shared" si="2759"/>
        <v>86743</v>
      </c>
      <c r="N941" s="528">
        <f t="shared" si="2759"/>
        <v>86743</v>
      </c>
      <c r="O941" s="528">
        <f t="shared" si="2759"/>
        <v>86710</v>
      </c>
      <c r="P941" s="528">
        <f t="shared" si="2759"/>
        <v>112100</v>
      </c>
      <c r="Q941" s="528">
        <f t="shared" si="2759"/>
        <v>112100</v>
      </c>
      <c r="R941" s="528">
        <f t="shared" si="2759"/>
        <v>112100</v>
      </c>
      <c r="S941" s="528">
        <f t="shared" si="2759"/>
        <v>117705</v>
      </c>
      <c r="T941" s="528">
        <f t="shared" si="2759"/>
        <v>117705</v>
      </c>
      <c r="U941" s="528">
        <f t="shared" si="2759"/>
        <v>117705</v>
      </c>
      <c r="V941" s="562">
        <f t="shared" si="2746"/>
        <v>100</v>
      </c>
      <c r="W941" s="504"/>
      <c r="X941" s="504"/>
      <c r="Y941" s="504"/>
      <c r="Z941" s="504"/>
      <c r="AA941" s="504"/>
      <c r="AB941" s="504"/>
      <c r="AC941" s="504"/>
    </row>
    <row r="942" spans="1:29" x14ac:dyDescent="0.25">
      <c r="A942" s="622"/>
      <c r="B942" s="505" t="s">
        <v>48</v>
      </c>
      <c r="C942" s="528">
        <f t="shared" si="2755"/>
        <v>118871.4</v>
      </c>
      <c r="D942" s="528">
        <f t="shared" si="2756"/>
        <v>118871.4</v>
      </c>
      <c r="E942" s="528">
        <f t="shared" si="2757"/>
        <v>118871.4</v>
      </c>
      <c r="F942" s="562">
        <f t="shared" si="2739"/>
        <v>100</v>
      </c>
      <c r="G942" s="528">
        <f>G846</f>
        <v>19771.400000000001</v>
      </c>
      <c r="H942" s="528">
        <f t="shared" ref="H942:U942" si="2760">H846</f>
        <v>19771.400000000001</v>
      </c>
      <c r="I942" s="528">
        <f t="shared" si="2760"/>
        <v>19771.400000000001</v>
      </c>
      <c r="J942" s="528">
        <f t="shared" si="2760"/>
        <v>23760</v>
      </c>
      <c r="K942" s="528">
        <f t="shared" si="2760"/>
        <v>23760</v>
      </c>
      <c r="L942" s="528">
        <f t="shared" si="2760"/>
        <v>23760</v>
      </c>
      <c r="M942" s="528">
        <f t="shared" si="2760"/>
        <v>23220</v>
      </c>
      <c r="N942" s="528">
        <f t="shared" si="2760"/>
        <v>23220</v>
      </c>
      <c r="O942" s="528">
        <f t="shared" si="2760"/>
        <v>23220</v>
      </c>
      <c r="P942" s="528">
        <f t="shared" si="2760"/>
        <v>23220</v>
      </c>
      <c r="Q942" s="528">
        <f t="shared" si="2760"/>
        <v>23220</v>
      </c>
      <c r="R942" s="528">
        <f t="shared" si="2760"/>
        <v>23220</v>
      </c>
      <c r="S942" s="528">
        <f t="shared" si="2760"/>
        <v>28900</v>
      </c>
      <c r="T942" s="528">
        <f t="shared" si="2760"/>
        <v>28900</v>
      </c>
      <c r="U942" s="528">
        <f t="shared" si="2760"/>
        <v>28900</v>
      </c>
      <c r="V942" s="562">
        <f t="shared" si="2746"/>
        <v>100</v>
      </c>
      <c r="W942" s="504"/>
      <c r="X942" s="504"/>
      <c r="Y942" s="504"/>
      <c r="Z942" s="504"/>
      <c r="AA942" s="504"/>
      <c r="AB942" s="504"/>
      <c r="AC942" s="504"/>
    </row>
    <row r="943" spans="1:29" x14ac:dyDescent="0.25">
      <c r="A943" s="622"/>
      <c r="B943" s="505" t="s">
        <v>103</v>
      </c>
      <c r="C943" s="528">
        <f t="shared" si="2755"/>
        <v>54424.1</v>
      </c>
      <c r="D943" s="528">
        <f t="shared" si="2756"/>
        <v>32824.1</v>
      </c>
      <c r="E943" s="528">
        <f t="shared" si="2757"/>
        <v>32824.1</v>
      </c>
      <c r="F943" s="562">
        <f t="shared" si="2739"/>
        <v>60.311700147544933</v>
      </c>
      <c r="G943" s="528">
        <f>G837+G839+G927</f>
        <v>15713.1</v>
      </c>
      <c r="H943" s="528">
        <f t="shared" ref="H943:U943" si="2761">H837+H839+H927</f>
        <v>15713.1</v>
      </c>
      <c r="I943" s="528">
        <f t="shared" si="2761"/>
        <v>15713.1</v>
      </c>
      <c r="J943" s="528">
        <f t="shared" si="2761"/>
        <v>17111</v>
      </c>
      <c r="K943" s="528">
        <f t="shared" si="2761"/>
        <v>17111</v>
      </c>
      <c r="L943" s="528">
        <f t="shared" si="2761"/>
        <v>17111</v>
      </c>
      <c r="M943" s="528">
        <f t="shared" si="2761"/>
        <v>0</v>
      </c>
      <c r="N943" s="528">
        <f t="shared" si="2761"/>
        <v>0</v>
      </c>
      <c r="O943" s="528">
        <f t="shared" si="2761"/>
        <v>0</v>
      </c>
      <c r="P943" s="528">
        <f t="shared" si="2761"/>
        <v>21600</v>
      </c>
      <c r="Q943" s="528">
        <f t="shared" si="2761"/>
        <v>0</v>
      </c>
      <c r="R943" s="528">
        <f t="shared" si="2761"/>
        <v>0</v>
      </c>
      <c r="S943" s="528">
        <f t="shared" si="2761"/>
        <v>0</v>
      </c>
      <c r="T943" s="528">
        <f t="shared" si="2761"/>
        <v>0</v>
      </c>
      <c r="U943" s="528">
        <f t="shared" si="2761"/>
        <v>0</v>
      </c>
      <c r="V943" s="528">
        <f>V837+V839+V927</f>
        <v>0</v>
      </c>
      <c r="W943" s="504"/>
      <c r="X943" s="504"/>
      <c r="Y943" s="504"/>
      <c r="Z943" s="504"/>
      <c r="AA943" s="504"/>
      <c r="AB943" s="504"/>
      <c r="AC943" s="504"/>
    </row>
    <row r="944" spans="1:29" x14ac:dyDescent="0.25">
      <c r="A944" s="622"/>
      <c r="B944" s="505" t="s">
        <v>92</v>
      </c>
      <c r="C944" s="528">
        <f t="shared" si="2755"/>
        <v>63779</v>
      </c>
      <c r="D944" s="528">
        <f t="shared" si="2756"/>
        <v>63779</v>
      </c>
      <c r="E944" s="528">
        <f t="shared" si="2757"/>
        <v>63779</v>
      </c>
      <c r="F944" s="562">
        <f t="shared" si="2739"/>
        <v>100</v>
      </c>
      <c r="G944" s="528">
        <f>G812+G814+G929</f>
        <v>12200</v>
      </c>
      <c r="H944" s="528">
        <f t="shared" ref="H944:U944" si="2762">H812+H814+H929</f>
        <v>12200</v>
      </c>
      <c r="I944" s="528">
        <f t="shared" si="2762"/>
        <v>12200</v>
      </c>
      <c r="J944" s="528">
        <f t="shared" si="2762"/>
        <v>13286</v>
      </c>
      <c r="K944" s="528">
        <f t="shared" si="2762"/>
        <v>13286</v>
      </c>
      <c r="L944" s="528">
        <f t="shared" si="2762"/>
        <v>13286</v>
      </c>
      <c r="M944" s="528">
        <f t="shared" si="2762"/>
        <v>12555</v>
      </c>
      <c r="N944" s="528">
        <f t="shared" si="2762"/>
        <v>12555</v>
      </c>
      <c r="O944" s="528">
        <f t="shared" si="2762"/>
        <v>12555</v>
      </c>
      <c r="P944" s="528">
        <f t="shared" si="2762"/>
        <v>12555</v>
      </c>
      <c r="Q944" s="528">
        <f t="shared" si="2762"/>
        <v>12555</v>
      </c>
      <c r="R944" s="528">
        <f t="shared" si="2762"/>
        <v>12555</v>
      </c>
      <c r="S944" s="528">
        <f t="shared" si="2762"/>
        <v>13183</v>
      </c>
      <c r="T944" s="528">
        <f t="shared" si="2762"/>
        <v>13183</v>
      </c>
      <c r="U944" s="528">
        <f t="shared" si="2762"/>
        <v>13183</v>
      </c>
      <c r="V944" s="562">
        <f t="shared" si="2746"/>
        <v>100</v>
      </c>
      <c r="W944" s="504"/>
      <c r="X944" s="504"/>
      <c r="Y944" s="504"/>
      <c r="Z944" s="504"/>
      <c r="AA944" s="504"/>
      <c r="AB944" s="504"/>
      <c r="AC944" s="504"/>
    </row>
    <row r="945" spans="1:29" ht="45" x14ac:dyDescent="0.25">
      <c r="A945" s="630"/>
      <c r="B945" s="505" t="s">
        <v>728</v>
      </c>
      <c r="C945" s="528">
        <f t="shared" si="2755"/>
        <v>107000</v>
      </c>
      <c r="D945" s="528">
        <f t="shared" si="2756"/>
        <v>107000</v>
      </c>
      <c r="E945" s="528">
        <f t="shared" si="2757"/>
        <v>107000</v>
      </c>
      <c r="F945" s="562">
        <f t="shared" si="2739"/>
        <v>100</v>
      </c>
      <c r="G945" s="528">
        <f>G780+G873</f>
        <v>16500</v>
      </c>
      <c r="H945" s="528">
        <f t="shared" ref="H945:U945" si="2763">H780+H873</f>
        <v>16500</v>
      </c>
      <c r="I945" s="528">
        <f t="shared" si="2763"/>
        <v>16500</v>
      </c>
      <c r="J945" s="528">
        <f t="shared" si="2763"/>
        <v>21500</v>
      </c>
      <c r="K945" s="528">
        <f t="shared" si="2763"/>
        <v>21500</v>
      </c>
      <c r="L945" s="528">
        <f t="shared" si="2763"/>
        <v>21500</v>
      </c>
      <c r="M945" s="528">
        <f t="shared" si="2763"/>
        <v>34000</v>
      </c>
      <c r="N945" s="528">
        <f t="shared" si="2763"/>
        <v>34000</v>
      </c>
      <c r="O945" s="528">
        <f t="shared" si="2763"/>
        <v>34000</v>
      </c>
      <c r="P945" s="528">
        <f t="shared" si="2763"/>
        <v>17500</v>
      </c>
      <c r="Q945" s="528">
        <f t="shared" si="2763"/>
        <v>17500</v>
      </c>
      <c r="R945" s="528">
        <f t="shared" si="2763"/>
        <v>17500</v>
      </c>
      <c r="S945" s="528">
        <f t="shared" si="2763"/>
        <v>17500</v>
      </c>
      <c r="T945" s="528">
        <f t="shared" si="2763"/>
        <v>17500</v>
      </c>
      <c r="U945" s="528">
        <f t="shared" si="2763"/>
        <v>17500</v>
      </c>
      <c r="V945" s="562">
        <f t="shared" si="2746"/>
        <v>100</v>
      </c>
      <c r="W945" s="504"/>
      <c r="X945" s="504"/>
      <c r="Y945" s="504"/>
      <c r="Z945" s="504"/>
      <c r="AA945" s="504"/>
      <c r="AB945" s="504"/>
      <c r="AC945" s="504"/>
    </row>
    <row r="946" spans="1:29" ht="30" x14ac:dyDescent="0.25">
      <c r="A946" s="616"/>
      <c r="B946" s="505" t="s">
        <v>727</v>
      </c>
      <c r="C946" s="528">
        <f t="shared" si="2755"/>
        <v>9646800</v>
      </c>
      <c r="D946" s="528">
        <f t="shared" si="2756"/>
        <v>10559228.43</v>
      </c>
      <c r="E946" s="528">
        <f t="shared" si="2757"/>
        <v>10559228.43</v>
      </c>
      <c r="F946" s="562">
        <f t="shared" si="2739"/>
        <v>109.45835333996766</v>
      </c>
      <c r="G946" s="528">
        <f t="shared" ref="G946:U946" si="2764">G911</f>
        <v>968000</v>
      </c>
      <c r="H946" s="528">
        <f t="shared" si="2764"/>
        <v>1897612.95</v>
      </c>
      <c r="I946" s="528">
        <f t="shared" si="2764"/>
        <v>1897612.95</v>
      </c>
      <c r="J946" s="528">
        <f t="shared" si="2764"/>
        <v>1068600</v>
      </c>
      <c r="K946" s="528">
        <f t="shared" si="2764"/>
        <v>1493232.84</v>
      </c>
      <c r="L946" s="528">
        <f t="shared" si="2764"/>
        <v>1493232.84</v>
      </c>
      <c r="M946" s="528">
        <f t="shared" si="2764"/>
        <v>2299200</v>
      </c>
      <c r="N946" s="528">
        <f t="shared" si="2764"/>
        <v>2497647.89</v>
      </c>
      <c r="O946" s="528">
        <f t="shared" si="2764"/>
        <v>2497647.89</v>
      </c>
      <c r="P946" s="528">
        <f t="shared" si="2764"/>
        <v>2529100</v>
      </c>
      <c r="Q946" s="528">
        <f t="shared" si="2764"/>
        <v>1972771.6900000002</v>
      </c>
      <c r="R946" s="528">
        <f t="shared" si="2764"/>
        <v>1972771.6900000002</v>
      </c>
      <c r="S946" s="528">
        <f t="shared" si="2764"/>
        <v>2781900</v>
      </c>
      <c r="T946" s="528">
        <f t="shared" si="2764"/>
        <v>2697963.06</v>
      </c>
      <c r="U946" s="528">
        <f t="shared" si="2764"/>
        <v>2697963.06</v>
      </c>
      <c r="V946" s="562">
        <f t="shared" si="2746"/>
        <v>96.982747762320713</v>
      </c>
      <c r="W946" s="504"/>
      <c r="X946" s="504"/>
      <c r="Y946" s="504"/>
      <c r="Z946" s="504"/>
      <c r="AA946" s="504"/>
      <c r="AB946" s="504"/>
      <c r="AC946" s="504"/>
    </row>
    <row r="947" spans="1:29" x14ac:dyDescent="0.25">
      <c r="A947" s="616"/>
      <c r="B947" s="505"/>
      <c r="C947" s="505"/>
      <c r="D947" s="505"/>
      <c r="E947" s="505"/>
      <c r="F947" s="561"/>
      <c r="G947" s="616"/>
      <c r="H947" s="498"/>
      <c r="I947" s="498"/>
      <c r="J947" s="498"/>
      <c r="K947" s="498"/>
      <c r="L947" s="498"/>
      <c r="M947" s="498"/>
      <c r="N947" s="498"/>
      <c r="O947" s="498"/>
      <c r="P947" s="498"/>
      <c r="Q947" s="498"/>
      <c r="R947" s="498"/>
      <c r="S947" s="498"/>
      <c r="T947" s="498"/>
      <c r="U947" s="498"/>
      <c r="V947" s="561"/>
      <c r="W947" s="504"/>
      <c r="X947" s="504"/>
      <c r="Y947" s="504"/>
      <c r="Z947" s="504"/>
      <c r="AA947" s="504"/>
      <c r="AB947" s="504"/>
      <c r="AC947" s="504"/>
    </row>
    <row r="948" spans="1:29" x14ac:dyDescent="0.25">
      <c r="A948" s="674" t="s">
        <v>308</v>
      </c>
      <c r="B948" s="674"/>
      <c r="C948" s="674"/>
      <c r="D948" s="674"/>
      <c r="E948" s="674"/>
      <c r="F948" s="674"/>
      <c r="G948" s="674"/>
      <c r="H948" s="674"/>
      <c r="I948" s="674"/>
      <c r="J948" s="674"/>
      <c r="K948" s="674"/>
      <c r="L948" s="674"/>
      <c r="M948" s="674"/>
      <c r="N948" s="674"/>
      <c r="O948" s="674"/>
      <c r="P948" s="674"/>
      <c r="Q948" s="674"/>
      <c r="R948" s="674"/>
      <c r="S948" s="674"/>
      <c r="T948" s="674"/>
      <c r="U948" s="674"/>
      <c r="V948" s="674"/>
      <c r="W948" s="504"/>
      <c r="X948" s="504"/>
      <c r="Y948" s="504"/>
      <c r="Z948" s="504"/>
      <c r="AA948" s="504"/>
      <c r="AB948" s="504"/>
      <c r="AC948" s="504"/>
    </row>
    <row r="949" spans="1:29" x14ac:dyDescent="0.25">
      <c r="A949" s="672" t="s">
        <v>309</v>
      </c>
      <c r="B949" s="672"/>
      <c r="C949" s="672"/>
      <c r="D949" s="672"/>
      <c r="E949" s="672"/>
      <c r="F949" s="672"/>
      <c r="G949" s="672"/>
      <c r="H949" s="672"/>
      <c r="I949" s="672"/>
      <c r="J949" s="672"/>
      <c r="K949" s="672"/>
      <c r="L949" s="672"/>
      <c r="M949" s="672"/>
      <c r="N949" s="672"/>
      <c r="O949" s="672"/>
      <c r="P949" s="672"/>
      <c r="Q949" s="672"/>
      <c r="R949" s="672"/>
      <c r="S949" s="672"/>
      <c r="T949" s="672"/>
      <c r="U949" s="672"/>
      <c r="V949" s="672"/>
      <c r="W949" s="504"/>
      <c r="X949" s="504"/>
      <c r="Y949" s="504"/>
      <c r="Z949" s="504"/>
      <c r="AA949" s="504"/>
      <c r="AB949" s="504"/>
      <c r="AC949" s="504"/>
    </row>
    <row r="950" spans="1:29" ht="135" x14ac:dyDescent="0.25">
      <c r="A950" s="616">
        <v>282</v>
      </c>
      <c r="B950" s="434" t="s">
        <v>40</v>
      </c>
      <c r="C950" s="496">
        <f>C951</f>
        <v>14930899</v>
      </c>
      <c r="D950" s="496">
        <f t="shared" ref="D950:G954" si="2765">D951</f>
        <v>14592637.18</v>
      </c>
      <c r="E950" s="496">
        <f t="shared" si="2765"/>
        <v>14426679.789999999</v>
      </c>
      <c r="F950" s="561">
        <f>F951</f>
        <v>96.622981576661928</v>
      </c>
      <c r="G950" s="496">
        <f>G951</f>
        <v>0</v>
      </c>
      <c r="H950" s="496">
        <f t="shared" ref="H950:V954" si="2766">H951</f>
        <v>0</v>
      </c>
      <c r="I950" s="496">
        <f t="shared" si="2766"/>
        <v>0</v>
      </c>
      <c r="J950" s="496">
        <f t="shared" si="2766"/>
        <v>3470462</v>
      </c>
      <c r="K950" s="496">
        <f t="shared" si="2766"/>
        <v>3350462</v>
      </c>
      <c r="L950" s="496">
        <f t="shared" si="2766"/>
        <v>3223288.25</v>
      </c>
      <c r="M950" s="496">
        <f t="shared" si="2766"/>
        <v>3561465</v>
      </c>
      <c r="N950" s="496">
        <f t="shared" si="2766"/>
        <v>3378498</v>
      </c>
      <c r="O950" s="496">
        <f t="shared" si="2766"/>
        <v>3366465.65</v>
      </c>
      <c r="P950" s="496">
        <f t="shared" si="2766"/>
        <v>3721351</v>
      </c>
      <c r="Q950" s="496">
        <f t="shared" si="2766"/>
        <v>3705549.14</v>
      </c>
      <c r="R950" s="496">
        <f t="shared" si="2766"/>
        <v>3685541.55</v>
      </c>
      <c r="S950" s="496">
        <f t="shared" si="2766"/>
        <v>4177621</v>
      </c>
      <c r="T950" s="496">
        <f t="shared" si="2766"/>
        <v>4158128.04</v>
      </c>
      <c r="U950" s="496">
        <f t="shared" si="2766"/>
        <v>4151384.34</v>
      </c>
      <c r="V950" s="561">
        <f>V951</f>
        <v>99.371971272645368</v>
      </c>
      <c r="W950" s="504"/>
      <c r="X950" s="504"/>
      <c r="Y950" s="504"/>
      <c r="Z950" s="504"/>
      <c r="AA950" s="504"/>
      <c r="AB950" s="504"/>
      <c r="AC950" s="504"/>
    </row>
    <row r="951" spans="1:29" x14ac:dyDescent="0.25">
      <c r="A951" s="616"/>
      <c r="B951" s="505" t="s">
        <v>13</v>
      </c>
      <c r="C951" s="528">
        <f>G951+J951+M951+P951+S951</f>
        <v>14930899</v>
      </c>
      <c r="D951" s="528">
        <f t="shared" ref="D951" si="2767">H951+K951+N951+Q951+T951</f>
        <v>14592637.18</v>
      </c>
      <c r="E951" s="528">
        <f t="shared" ref="E951" si="2768">I951+L951+O951+R951+U951</f>
        <v>14426679.789999999</v>
      </c>
      <c r="F951" s="562">
        <f>E951/C951*100</f>
        <v>96.622981576661928</v>
      </c>
      <c r="G951" s="528">
        <v>0</v>
      </c>
      <c r="H951" s="528">
        <v>0</v>
      </c>
      <c r="I951" s="528">
        <v>0</v>
      </c>
      <c r="J951" s="528">
        <v>3470462</v>
      </c>
      <c r="K951" s="528">
        <v>3350462</v>
      </c>
      <c r="L951" s="528">
        <v>3223288.25</v>
      </c>
      <c r="M951" s="528">
        <v>3561465</v>
      </c>
      <c r="N951" s="528">
        <v>3378498</v>
      </c>
      <c r="O951" s="528">
        <v>3366465.65</v>
      </c>
      <c r="P951" s="528">
        <v>3721351</v>
      </c>
      <c r="Q951" s="528">
        <v>3705549.14</v>
      </c>
      <c r="R951" s="528">
        <v>3685541.55</v>
      </c>
      <c r="S951" s="528">
        <v>4177621</v>
      </c>
      <c r="T951" s="528">
        <v>4158128.04</v>
      </c>
      <c r="U951" s="528">
        <v>4151384.34</v>
      </c>
      <c r="V951" s="562">
        <f>U951/S951*100</f>
        <v>99.371971272645368</v>
      </c>
      <c r="W951" s="504"/>
      <c r="X951" s="504"/>
      <c r="Y951" s="504"/>
      <c r="Z951" s="504"/>
      <c r="AA951" s="504"/>
      <c r="AB951" s="504"/>
      <c r="AC951" s="504"/>
    </row>
    <row r="952" spans="1:29" ht="198.75" customHeight="1" x14ac:dyDescent="0.25">
      <c r="A952" s="616">
        <v>283</v>
      </c>
      <c r="B952" s="434" t="s">
        <v>865</v>
      </c>
      <c r="C952" s="496">
        <f t="shared" ref="C952" si="2769">C953</f>
        <v>812562</v>
      </c>
      <c r="D952" s="496">
        <f t="shared" si="2765"/>
        <v>812562</v>
      </c>
      <c r="E952" s="496">
        <f t="shared" si="2765"/>
        <v>793702.98</v>
      </c>
      <c r="F952" s="561">
        <f t="shared" si="2765"/>
        <v>97.679066951198806</v>
      </c>
      <c r="G952" s="496">
        <f t="shared" si="2765"/>
        <v>0</v>
      </c>
      <c r="H952" s="496">
        <f t="shared" si="2766"/>
        <v>0</v>
      </c>
      <c r="I952" s="496">
        <f t="shared" si="2766"/>
        <v>0</v>
      </c>
      <c r="J952" s="496">
        <f t="shared" si="2766"/>
        <v>209302</v>
      </c>
      <c r="K952" s="496">
        <f t="shared" si="2766"/>
        <v>209302</v>
      </c>
      <c r="L952" s="496">
        <f t="shared" si="2766"/>
        <v>194802</v>
      </c>
      <c r="M952" s="496">
        <f t="shared" si="2766"/>
        <v>197790</v>
      </c>
      <c r="N952" s="496">
        <f t="shared" si="2766"/>
        <v>197790</v>
      </c>
      <c r="O952" s="496">
        <f t="shared" si="2766"/>
        <v>193586.98</v>
      </c>
      <c r="P952" s="496">
        <f t="shared" si="2766"/>
        <v>197790</v>
      </c>
      <c r="Q952" s="496">
        <f t="shared" si="2766"/>
        <v>197790</v>
      </c>
      <c r="R952" s="496">
        <f t="shared" si="2766"/>
        <v>197634</v>
      </c>
      <c r="S952" s="496">
        <f t="shared" si="2766"/>
        <v>207680</v>
      </c>
      <c r="T952" s="496">
        <f t="shared" si="2766"/>
        <v>207680</v>
      </c>
      <c r="U952" s="496">
        <f t="shared" si="2766"/>
        <v>207680</v>
      </c>
      <c r="V952" s="561">
        <f t="shared" si="2766"/>
        <v>100</v>
      </c>
      <c r="W952" s="504"/>
      <c r="X952" s="504"/>
      <c r="Y952" s="504"/>
      <c r="Z952" s="504"/>
      <c r="AA952" s="504"/>
      <c r="AB952" s="504"/>
      <c r="AC952" s="504"/>
    </row>
    <row r="953" spans="1:29" x14ac:dyDescent="0.25">
      <c r="A953" s="616"/>
      <c r="B953" s="505" t="s">
        <v>13</v>
      </c>
      <c r="C953" s="528">
        <f t="shared" ref="C953" si="2770">G953+J953+M953+P953+S953</f>
        <v>812562</v>
      </c>
      <c r="D953" s="528">
        <f t="shared" ref="D953" si="2771">H953+K953+N953+Q953+T953</f>
        <v>812562</v>
      </c>
      <c r="E953" s="528">
        <f t="shared" ref="E953" si="2772">I953+L953+O953+R953+U953</f>
        <v>793702.98</v>
      </c>
      <c r="F953" s="562">
        <f t="shared" ref="F953" si="2773">E953/C953*100</f>
        <v>97.679066951198806</v>
      </c>
      <c r="G953" s="528">
        <v>0</v>
      </c>
      <c r="H953" s="528">
        <v>0</v>
      </c>
      <c r="I953" s="528">
        <v>0</v>
      </c>
      <c r="J953" s="528">
        <v>209302</v>
      </c>
      <c r="K953" s="528">
        <v>209302</v>
      </c>
      <c r="L953" s="528">
        <v>194802</v>
      </c>
      <c r="M953" s="528">
        <v>197790</v>
      </c>
      <c r="N953" s="528">
        <v>197790</v>
      </c>
      <c r="O953" s="528">
        <v>193586.98</v>
      </c>
      <c r="P953" s="528">
        <v>197790</v>
      </c>
      <c r="Q953" s="528">
        <v>197790</v>
      </c>
      <c r="R953" s="528">
        <v>197634</v>
      </c>
      <c r="S953" s="528">
        <v>207680</v>
      </c>
      <c r="T953" s="528">
        <v>207680</v>
      </c>
      <c r="U953" s="528">
        <v>207680</v>
      </c>
      <c r="V953" s="562">
        <f t="shared" ref="V953" si="2774">U953/S953*100</f>
        <v>100</v>
      </c>
      <c r="W953" s="504"/>
      <c r="X953" s="504"/>
      <c r="Y953" s="504"/>
      <c r="Z953" s="504"/>
      <c r="AA953" s="504"/>
      <c r="AB953" s="504"/>
      <c r="AC953" s="504"/>
    </row>
    <row r="954" spans="1:29" ht="105" x14ac:dyDescent="0.25">
      <c r="A954" s="616">
        <v>284</v>
      </c>
      <c r="B954" s="434" t="s">
        <v>41</v>
      </c>
      <c r="C954" s="496">
        <f t="shared" ref="C954" si="2775">C955</f>
        <v>567549</v>
      </c>
      <c r="D954" s="496">
        <f t="shared" si="2765"/>
        <v>567488.69999999995</v>
      </c>
      <c r="E954" s="496">
        <f t="shared" si="2765"/>
        <v>518207.10000000003</v>
      </c>
      <c r="F954" s="561">
        <f t="shared" si="2765"/>
        <v>91.306142729526442</v>
      </c>
      <c r="G954" s="496">
        <f t="shared" si="2765"/>
        <v>0</v>
      </c>
      <c r="H954" s="496">
        <f t="shared" si="2766"/>
        <v>0</v>
      </c>
      <c r="I954" s="496">
        <f t="shared" si="2766"/>
        <v>0</v>
      </c>
      <c r="J954" s="496">
        <f t="shared" si="2766"/>
        <v>146191</v>
      </c>
      <c r="K954" s="496">
        <f t="shared" si="2766"/>
        <v>146191</v>
      </c>
      <c r="L954" s="496">
        <f t="shared" si="2766"/>
        <v>117966.91</v>
      </c>
      <c r="M954" s="496">
        <f t="shared" si="2766"/>
        <v>138150</v>
      </c>
      <c r="N954" s="496">
        <f t="shared" si="2766"/>
        <v>138150</v>
      </c>
      <c r="O954" s="496">
        <f t="shared" si="2766"/>
        <v>117092.49</v>
      </c>
      <c r="P954" s="496">
        <f t="shared" si="2766"/>
        <v>138150</v>
      </c>
      <c r="Q954" s="496">
        <f t="shared" si="2766"/>
        <v>138150</v>
      </c>
      <c r="R954" s="496">
        <f t="shared" si="2766"/>
        <v>138150</v>
      </c>
      <c r="S954" s="496">
        <f t="shared" si="2766"/>
        <v>145058</v>
      </c>
      <c r="T954" s="496">
        <f t="shared" si="2766"/>
        <v>144997.70000000001</v>
      </c>
      <c r="U954" s="496">
        <f t="shared" si="2766"/>
        <v>144997.70000000001</v>
      </c>
      <c r="V954" s="561">
        <f t="shared" si="2766"/>
        <v>99.958430420935088</v>
      </c>
      <c r="W954" s="504"/>
      <c r="X954" s="504"/>
      <c r="Y954" s="504"/>
      <c r="Z954" s="504"/>
      <c r="AA954" s="504"/>
      <c r="AB954" s="504"/>
      <c r="AC954" s="504"/>
    </row>
    <row r="955" spans="1:29" x14ac:dyDescent="0.25">
      <c r="A955" s="616"/>
      <c r="B955" s="505" t="s">
        <v>13</v>
      </c>
      <c r="C955" s="528">
        <f t="shared" ref="C955" si="2776">G955+J955+M955+P955+S955</f>
        <v>567549</v>
      </c>
      <c r="D955" s="528">
        <f t="shared" ref="D955" si="2777">H955+K955+N955+Q955+T955</f>
        <v>567488.69999999995</v>
      </c>
      <c r="E955" s="528">
        <f t="shared" ref="E955" si="2778">I955+L955+O955+R955+U955</f>
        <v>518207.10000000003</v>
      </c>
      <c r="F955" s="562">
        <f t="shared" ref="F955" si="2779">E955/C955*100</f>
        <v>91.306142729526442</v>
      </c>
      <c r="G955" s="528">
        <v>0</v>
      </c>
      <c r="H955" s="528">
        <v>0</v>
      </c>
      <c r="I955" s="528">
        <v>0</v>
      </c>
      <c r="J955" s="528">
        <v>146191</v>
      </c>
      <c r="K955" s="528">
        <v>146191</v>
      </c>
      <c r="L955" s="528">
        <v>117966.91</v>
      </c>
      <c r="M955" s="528">
        <v>138150</v>
      </c>
      <c r="N955" s="528">
        <v>138150</v>
      </c>
      <c r="O955" s="528">
        <v>117092.49</v>
      </c>
      <c r="P955" s="528">
        <v>138150</v>
      </c>
      <c r="Q955" s="528">
        <v>138150</v>
      </c>
      <c r="R955" s="528">
        <v>138150</v>
      </c>
      <c r="S955" s="528">
        <v>145058</v>
      </c>
      <c r="T955" s="528">
        <v>144997.70000000001</v>
      </c>
      <c r="U955" s="528">
        <v>144997.70000000001</v>
      </c>
      <c r="V955" s="562">
        <f t="shared" ref="V955" si="2780">U955/S955*100</f>
        <v>99.958430420935088</v>
      </c>
      <c r="W955" s="504"/>
      <c r="X955" s="504"/>
      <c r="Y955" s="504"/>
      <c r="Z955" s="504"/>
      <c r="AA955" s="504"/>
      <c r="AB955" s="504"/>
      <c r="AC955" s="504"/>
    </row>
    <row r="956" spans="1:29" ht="60" x14ac:dyDescent="0.25">
      <c r="A956" s="616">
        <v>285</v>
      </c>
      <c r="B956" s="434" t="s">
        <v>42</v>
      </c>
      <c r="C956" s="496">
        <f t="shared" ref="C956" si="2781">C957</f>
        <v>40002</v>
      </c>
      <c r="D956" s="496">
        <f t="shared" ref="D956:V956" si="2782">D957</f>
        <v>29778</v>
      </c>
      <c r="E956" s="496">
        <f t="shared" si="2782"/>
        <v>18812.72</v>
      </c>
      <c r="F956" s="561">
        <f t="shared" si="2782"/>
        <v>47.029448527573628</v>
      </c>
      <c r="G956" s="496">
        <f t="shared" si="2782"/>
        <v>0</v>
      </c>
      <c r="H956" s="496">
        <f t="shared" si="2782"/>
        <v>0</v>
      </c>
      <c r="I956" s="496">
        <f t="shared" si="2782"/>
        <v>0</v>
      </c>
      <c r="J956" s="496">
        <f t="shared" si="2782"/>
        <v>10304</v>
      </c>
      <c r="K956" s="496">
        <f t="shared" si="2782"/>
        <v>10304</v>
      </c>
      <c r="L956" s="496">
        <f t="shared" si="2782"/>
        <v>3883.73</v>
      </c>
      <c r="M956" s="496">
        <f t="shared" si="2782"/>
        <v>9737</v>
      </c>
      <c r="N956" s="496">
        <f t="shared" si="2782"/>
        <v>9737</v>
      </c>
      <c r="O956" s="496">
        <f t="shared" si="2782"/>
        <v>5918.43</v>
      </c>
      <c r="P956" s="496">
        <f t="shared" si="2782"/>
        <v>9737</v>
      </c>
      <c r="Q956" s="496">
        <f t="shared" si="2782"/>
        <v>9737</v>
      </c>
      <c r="R956" s="496">
        <f t="shared" si="2782"/>
        <v>9010.56</v>
      </c>
      <c r="S956" s="496">
        <f t="shared" si="2782"/>
        <v>10224</v>
      </c>
      <c r="T956" s="496">
        <f t="shared" si="2782"/>
        <v>0</v>
      </c>
      <c r="U956" s="496">
        <f t="shared" si="2782"/>
        <v>0</v>
      </c>
      <c r="V956" s="561">
        <f t="shared" si="2782"/>
        <v>0</v>
      </c>
      <c r="W956" s="504"/>
      <c r="X956" s="504"/>
      <c r="Y956" s="504"/>
      <c r="Z956" s="504"/>
      <c r="AA956" s="504"/>
      <c r="AB956" s="504"/>
      <c r="AC956" s="504"/>
    </row>
    <row r="957" spans="1:29" x14ac:dyDescent="0.25">
      <c r="A957" s="616"/>
      <c r="B957" s="505" t="s">
        <v>13</v>
      </c>
      <c r="C957" s="528">
        <f t="shared" ref="C957" si="2783">G957+J957+M957+P957+S957</f>
        <v>40002</v>
      </c>
      <c r="D957" s="528">
        <f t="shared" ref="D957" si="2784">H957+K957+N957+Q957+T957</f>
        <v>29778</v>
      </c>
      <c r="E957" s="528">
        <f t="shared" ref="E957" si="2785">I957+L957+O957+R957+U957</f>
        <v>18812.72</v>
      </c>
      <c r="F957" s="562">
        <f t="shared" ref="F957" si="2786">E957/C957*100</f>
        <v>47.029448527573628</v>
      </c>
      <c r="G957" s="528">
        <v>0</v>
      </c>
      <c r="H957" s="528">
        <v>0</v>
      </c>
      <c r="I957" s="528">
        <v>0</v>
      </c>
      <c r="J957" s="528">
        <v>10304</v>
      </c>
      <c r="K957" s="528">
        <v>10304</v>
      </c>
      <c r="L957" s="528">
        <v>3883.73</v>
      </c>
      <c r="M957" s="528">
        <v>9737</v>
      </c>
      <c r="N957" s="528">
        <v>9737</v>
      </c>
      <c r="O957" s="528">
        <v>5918.43</v>
      </c>
      <c r="P957" s="528">
        <v>9737</v>
      </c>
      <c r="Q957" s="528">
        <v>9737</v>
      </c>
      <c r="R957" s="528">
        <v>9010.56</v>
      </c>
      <c r="S957" s="528">
        <v>10224</v>
      </c>
      <c r="T957" s="528">
        <v>0</v>
      </c>
      <c r="U957" s="528">
        <v>0</v>
      </c>
      <c r="V957" s="562">
        <f t="shared" ref="V957:V968" si="2787">U957/S957*100</f>
        <v>0</v>
      </c>
      <c r="W957" s="504"/>
      <c r="X957" s="504"/>
      <c r="Y957" s="504"/>
      <c r="Z957" s="504"/>
      <c r="AA957" s="504"/>
      <c r="AB957" s="504"/>
      <c r="AC957" s="504"/>
    </row>
    <row r="958" spans="1:29" ht="51" customHeight="1" x14ac:dyDescent="0.25">
      <c r="A958" s="629">
        <v>286</v>
      </c>
      <c r="B958" s="434" t="s">
        <v>866</v>
      </c>
      <c r="C958" s="496">
        <f t="shared" ref="C958:V958" si="2788">C959</f>
        <v>85000</v>
      </c>
      <c r="D958" s="496">
        <f t="shared" si="2788"/>
        <v>90677.8</v>
      </c>
      <c r="E958" s="496">
        <f t="shared" si="2788"/>
        <v>90677.8</v>
      </c>
      <c r="F958" s="561">
        <f t="shared" si="2788"/>
        <v>106.67976470588236</v>
      </c>
      <c r="G958" s="496"/>
      <c r="H958" s="496"/>
      <c r="I958" s="496"/>
      <c r="J958" s="496">
        <f t="shared" si="2788"/>
        <v>0</v>
      </c>
      <c r="K958" s="496">
        <f t="shared" si="2788"/>
        <v>0</v>
      </c>
      <c r="L958" s="496">
        <f t="shared" si="2788"/>
        <v>0</v>
      </c>
      <c r="M958" s="496">
        <f t="shared" si="2788"/>
        <v>0</v>
      </c>
      <c r="N958" s="496">
        <f t="shared" si="2788"/>
        <v>0</v>
      </c>
      <c r="O958" s="496">
        <f t="shared" si="2788"/>
        <v>0</v>
      </c>
      <c r="P958" s="496">
        <f t="shared" si="2788"/>
        <v>0</v>
      </c>
      <c r="Q958" s="496">
        <f t="shared" si="2788"/>
        <v>0</v>
      </c>
      <c r="R958" s="496">
        <f t="shared" si="2788"/>
        <v>0</v>
      </c>
      <c r="S958" s="496">
        <f t="shared" si="2788"/>
        <v>85000</v>
      </c>
      <c r="T958" s="496">
        <f t="shared" si="2788"/>
        <v>90677.8</v>
      </c>
      <c r="U958" s="496">
        <f t="shared" si="2788"/>
        <v>90677.8</v>
      </c>
      <c r="V958" s="561">
        <f t="shared" si="2788"/>
        <v>106.67976470588236</v>
      </c>
      <c r="W958" s="504"/>
      <c r="X958" s="504"/>
      <c r="Y958" s="504"/>
      <c r="Z958" s="504"/>
      <c r="AA958" s="504"/>
      <c r="AB958" s="504"/>
      <c r="AC958" s="504"/>
    </row>
    <row r="959" spans="1:29" ht="30" x14ac:dyDescent="0.25">
      <c r="A959" s="629"/>
      <c r="B959" s="505" t="s">
        <v>139</v>
      </c>
      <c r="C959" s="528">
        <f t="shared" ref="C959" si="2789">G959+J959+M959+P959+S959</f>
        <v>85000</v>
      </c>
      <c r="D959" s="528">
        <f t="shared" ref="D959" si="2790">H959+K959+N959+Q959+T959</f>
        <v>90677.8</v>
      </c>
      <c r="E959" s="528">
        <f t="shared" ref="E959" si="2791">I959+L959+O959+R959+U959</f>
        <v>90677.8</v>
      </c>
      <c r="F959" s="562">
        <f t="shared" ref="F959" si="2792">E959/C959*100</f>
        <v>106.67976470588236</v>
      </c>
      <c r="G959" s="528"/>
      <c r="H959" s="528"/>
      <c r="I959" s="528"/>
      <c r="J959" s="528">
        <v>0</v>
      </c>
      <c r="K959" s="528">
        <v>0</v>
      </c>
      <c r="L959" s="528">
        <v>0</v>
      </c>
      <c r="M959" s="528">
        <v>0</v>
      </c>
      <c r="N959" s="528">
        <v>0</v>
      </c>
      <c r="O959" s="528">
        <v>0</v>
      </c>
      <c r="P959" s="528">
        <v>0</v>
      </c>
      <c r="Q959" s="528">
        <v>0</v>
      </c>
      <c r="R959" s="528">
        <v>0</v>
      </c>
      <c r="S959" s="528">
        <v>85000</v>
      </c>
      <c r="T959" s="528">
        <v>90677.8</v>
      </c>
      <c r="U959" s="528">
        <v>90677.8</v>
      </c>
      <c r="V959" s="562">
        <f t="shared" ref="V959" si="2793">U959/S959*100</f>
        <v>106.67976470588236</v>
      </c>
      <c r="W959" s="504"/>
      <c r="X959" s="504"/>
      <c r="Y959" s="504"/>
      <c r="Z959" s="504"/>
      <c r="AA959" s="504"/>
      <c r="AB959" s="504"/>
      <c r="AC959" s="504"/>
    </row>
    <row r="960" spans="1:29" ht="75" x14ac:dyDescent="0.25">
      <c r="A960" s="616">
        <v>287</v>
      </c>
      <c r="B960" s="434" t="s">
        <v>43</v>
      </c>
      <c r="C960" s="509">
        <f t="shared" ref="C960" si="2794">C961</f>
        <v>64452797.890000001</v>
      </c>
      <c r="D960" s="509">
        <f t="shared" ref="D960" si="2795">D961</f>
        <v>69991964.629999995</v>
      </c>
      <c r="E960" s="509">
        <f t="shared" ref="E960" si="2796">E961</f>
        <v>68287792.129999995</v>
      </c>
      <c r="F960" s="589">
        <f>F961</f>
        <v>105.95008186695803</v>
      </c>
      <c r="G960" s="509">
        <f>G961</f>
        <v>0</v>
      </c>
      <c r="H960" s="509">
        <f t="shared" ref="H960:U960" si="2797">H961</f>
        <v>0</v>
      </c>
      <c r="I960" s="509">
        <f t="shared" si="2797"/>
        <v>0</v>
      </c>
      <c r="J960" s="509">
        <f t="shared" si="2797"/>
        <v>13915559.300000001</v>
      </c>
      <c r="K960" s="509">
        <f t="shared" si="2797"/>
        <v>12140177.84</v>
      </c>
      <c r="L960" s="509">
        <f t="shared" si="2797"/>
        <v>11813541.630000001</v>
      </c>
      <c r="M960" s="509">
        <f t="shared" si="2797"/>
        <v>18203067.600000001</v>
      </c>
      <c r="N960" s="509">
        <f t="shared" si="2797"/>
        <v>22005924.689999998</v>
      </c>
      <c r="O960" s="509">
        <f t="shared" si="2797"/>
        <v>21840015.079999998</v>
      </c>
      <c r="P960" s="509">
        <f t="shared" si="2797"/>
        <v>15360967.589999998</v>
      </c>
      <c r="Q960" s="509">
        <f t="shared" si="2797"/>
        <v>17169637.41</v>
      </c>
      <c r="R960" s="509">
        <f t="shared" si="2797"/>
        <v>16686725.809999999</v>
      </c>
      <c r="S960" s="509">
        <f t="shared" si="2797"/>
        <v>16973203.399999999</v>
      </c>
      <c r="T960" s="509">
        <f t="shared" si="2797"/>
        <v>18676224.690000001</v>
      </c>
      <c r="U960" s="509">
        <f t="shared" si="2797"/>
        <v>17947509.609999999</v>
      </c>
      <c r="V960" s="561">
        <f t="shared" si="2787"/>
        <v>105.74026120490609</v>
      </c>
      <c r="W960" s="504"/>
      <c r="X960" s="504"/>
      <c r="Y960" s="504"/>
      <c r="Z960" s="504"/>
      <c r="AA960" s="504"/>
      <c r="AB960" s="504"/>
      <c r="AC960" s="504"/>
    </row>
    <row r="961" spans="1:29" x14ac:dyDescent="0.25">
      <c r="A961" s="616"/>
      <c r="B961" s="505" t="s">
        <v>312</v>
      </c>
      <c r="C961" s="528">
        <f t="shared" ref="C961" si="2798">G961+J961+M961+P961+S961</f>
        <v>64452797.890000001</v>
      </c>
      <c r="D961" s="528">
        <f t="shared" ref="D961" si="2799">H961+K961+N961+Q961+T961</f>
        <v>69991964.629999995</v>
      </c>
      <c r="E961" s="528">
        <f t="shared" ref="E961" si="2800">I961+L961+O961+R961+U961</f>
        <v>68287792.129999995</v>
      </c>
      <c r="F961" s="562">
        <f t="shared" ref="F961" si="2801">E961/C961*100</f>
        <v>105.95008186695803</v>
      </c>
      <c r="G961" s="545">
        <f>G962+G963+G964+G965+G966+G967+G968</f>
        <v>0</v>
      </c>
      <c r="H961" s="545">
        <f t="shared" ref="H961:U961" si="2802">H962+H963+H964+H965+H966+H967+H968</f>
        <v>0</v>
      </c>
      <c r="I961" s="545">
        <f t="shared" si="2802"/>
        <v>0</v>
      </c>
      <c r="J961" s="545">
        <f>J962+J963+J964+J965+J966+J967+J968</f>
        <v>13915559.300000001</v>
      </c>
      <c r="K961" s="545">
        <f t="shared" si="2802"/>
        <v>12140177.84</v>
      </c>
      <c r="L961" s="545">
        <f t="shared" si="2802"/>
        <v>11813541.630000001</v>
      </c>
      <c r="M961" s="545">
        <f t="shared" si="2802"/>
        <v>18203067.600000001</v>
      </c>
      <c r="N961" s="545">
        <f t="shared" si="2802"/>
        <v>22005924.689999998</v>
      </c>
      <c r="O961" s="545">
        <f t="shared" si="2802"/>
        <v>21840015.079999998</v>
      </c>
      <c r="P961" s="545">
        <f t="shared" si="2802"/>
        <v>15360967.589999998</v>
      </c>
      <c r="Q961" s="545">
        <f t="shared" si="2802"/>
        <v>17169637.41</v>
      </c>
      <c r="R961" s="545">
        <f t="shared" si="2802"/>
        <v>16686725.809999999</v>
      </c>
      <c r="S961" s="545">
        <f t="shared" si="2802"/>
        <v>16973203.399999999</v>
      </c>
      <c r="T961" s="545">
        <f t="shared" si="2802"/>
        <v>18676224.690000001</v>
      </c>
      <c r="U961" s="545">
        <f t="shared" si="2802"/>
        <v>17947509.609999999</v>
      </c>
      <c r="V961" s="562">
        <f t="shared" si="2787"/>
        <v>105.74026120490609</v>
      </c>
      <c r="W961" s="504"/>
      <c r="X961" s="504"/>
      <c r="Y961" s="504"/>
      <c r="Z961" s="504"/>
      <c r="AA961" s="504"/>
      <c r="AB961" s="504"/>
      <c r="AC961" s="504"/>
    </row>
    <row r="962" spans="1:29" x14ac:dyDescent="0.25">
      <c r="A962" s="616"/>
      <c r="B962" s="569" t="s">
        <v>28</v>
      </c>
      <c r="C962" s="496">
        <f t="shared" ref="C962" si="2803">G962+J962+M962+P962+S962</f>
        <v>3750305</v>
      </c>
      <c r="D962" s="496">
        <f t="shared" ref="D962" si="2804">H962+K962+N962+Q962+T962</f>
        <v>3671732.33</v>
      </c>
      <c r="E962" s="496">
        <f t="shared" ref="E962" si="2805">I962+L962+O962+R962+U962</f>
        <v>3623598.7199999997</v>
      </c>
      <c r="F962" s="561">
        <f t="shared" ref="F962" si="2806">E962/C962*100</f>
        <v>96.621440656159962</v>
      </c>
      <c r="G962" s="496"/>
      <c r="H962" s="496"/>
      <c r="I962" s="496"/>
      <c r="J962" s="496">
        <f t="shared" ref="J962:U962" si="2807">J971+J980+J989+J1014+J1022+J1031+J1040+J1050</f>
        <v>1017267</v>
      </c>
      <c r="K962" s="496">
        <f t="shared" si="2807"/>
        <v>730437.87</v>
      </c>
      <c r="L962" s="496">
        <f t="shared" si="2807"/>
        <v>710394.86</v>
      </c>
      <c r="M962" s="496">
        <f t="shared" si="2807"/>
        <v>842909</v>
      </c>
      <c r="N962" s="496">
        <f t="shared" si="2807"/>
        <v>695748.1</v>
      </c>
      <c r="O962" s="496">
        <f t="shared" si="2807"/>
        <v>684046.37</v>
      </c>
      <c r="P962" s="496">
        <f t="shared" si="2807"/>
        <v>940814</v>
      </c>
      <c r="Q962" s="496">
        <f t="shared" si="2807"/>
        <v>905913.03</v>
      </c>
      <c r="R962" s="496">
        <f t="shared" si="2807"/>
        <v>892661.94000000006</v>
      </c>
      <c r="S962" s="496">
        <f t="shared" si="2807"/>
        <v>949315</v>
      </c>
      <c r="T962" s="496">
        <f t="shared" si="2807"/>
        <v>1339633.33</v>
      </c>
      <c r="U962" s="496">
        <f t="shared" si="2807"/>
        <v>1336495.5499999998</v>
      </c>
      <c r="V962" s="561">
        <f t="shared" si="2787"/>
        <v>140.78525568436186</v>
      </c>
      <c r="W962" s="504"/>
      <c r="X962" s="504"/>
      <c r="Y962" s="504"/>
      <c r="Z962" s="504"/>
      <c r="AA962" s="504"/>
      <c r="AB962" s="504"/>
      <c r="AC962" s="504"/>
    </row>
    <row r="963" spans="1:29" x14ac:dyDescent="0.25">
      <c r="A963" s="616"/>
      <c r="B963" s="569" t="s">
        <v>29</v>
      </c>
      <c r="C963" s="496">
        <f t="shared" ref="C963:C968" si="2808">G963+J963+M963+P963+S963</f>
        <v>4185599.1799999997</v>
      </c>
      <c r="D963" s="496">
        <f t="shared" ref="D963:D968" si="2809">H963+K963+N963+Q963+T963</f>
        <v>5788377.5099999998</v>
      </c>
      <c r="E963" s="496">
        <f t="shared" ref="E963:E968" si="2810">I963+L963+O963+R963+U963</f>
        <v>5534635.0099999998</v>
      </c>
      <c r="F963" s="561">
        <f t="shared" ref="F963:F970" si="2811">E963/C963*100</f>
        <v>132.23041127411537</v>
      </c>
      <c r="G963" s="496"/>
      <c r="H963" s="496"/>
      <c r="I963" s="496"/>
      <c r="J963" s="496">
        <f t="shared" ref="J963:U963" si="2812">J972+J981+J990+J998+J1015+J1023+J1032++J1051</f>
        <v>316759</v>
      </c>
      <c r="K963" s="496">
        <f t="shared" si="2812"/>
        <v>517594.68999999994</v>
      </c>
      <c r="L963" s="496">
        <f t="shared" si="2812"/>
        <v>471679.17999999993</v>
      </c>
      <c r="M963" s="496">
        <f t="shared" si="2812"/>
        <v>900009.2</v>
      </c>
      <c r="N963" s="496">
        <f t="shared" si="2812"/>
        <v>875919.71</v>
      </c>
      <c r="O963" s="496">
        <f t="shared" si="2812"/>
        <v>858790.51</v>
      </c>
      <c r="P963" s="496">
        <f t="shared" si="2812"/>
        <v>1243230.1399999999</v>
      </c>
      <c r="Q963" s="496">
        <f t="shared" si="2812"/>
        <v>1402760.12</v>
      </c>
      <c r="R963" s="496">
        <f t="shared" si="2812"/>
        <v>1265425.8800000001</v>
      </c>
      <c r="S963" s="496">
        <f t="shared" si="2812"/>
        <v>1725600.84</v>
      </c>
      <c r="T963" s="496">
        <f t="shared" si="2812"/>
        <v>2992102.99</v>
      </c>
      <c r="U963" s="496">
        <f t="shared" si="2812"/>
        <v>2938739.44</v>
      </c>
      <c r="V963" s="561">
        <f t="shared" si="2787"/>
        <v>170.30238812354773</v>
      </c>
      <c r="W963" s="504"/>
      <c r="X963" s="504"/>
      <c r="Y963" s="504"/>
      <c r="Z963" s="504"/>
      <c r="AA963" s="504"/>
      <c r="AB963" s="504"/>
      <c r="AC963" s="504"/>
    </row>
    <row r="964" spans="1:29" x14ac:dyDescent="0.25">
      <c r="A964" s="616"/>
      <c r="B964" s="569" t="s">
        <v>30</v>
      </c>
      <c r="C964" s="496">
        <f t="shared" si="2808"/>
        <v>6575474.8499999996</v>
      </c>
      <c r="D964" s="496">
        <f t="shared" si="2809"/>
        <v>6494559.75</v>
      </c>
      <c r="E964" s="496">
        <f t="shared" si="2810"/>
        <v>6320631.0700000003</v>
      </c>
      <c r="F964" s="561">
        <f t="shared" si="2811"/>
        <v>96.124328876415674</v>
      </c>
      <c r="G964" s="496"/>
      <c r="H964" s="496"/>
      <c r="I964" s="496"/>
      <c r="J964" s="496">
        <f t="shared" ref="J964:U964" si="2813">J973+J982+J991+J1006+J1024+J1033+J1052</f>
        <v>1693509</v>
      </c>
      <c r="K964" s="496">
        <f t="shared" si="2813"/>
        <v>1659899</v>
      </c>
      <c r="L964" s="496">
        <f t="shared" si="2813"/>
        <v>1490716.23</v>
      </c>
      <c r="M964" s="496">
        <f t="shared" si="2813"/>
        <v>1745957.05</v>
      </c>
      <c r="N964" s="496">
        <f t="shared" si="2813"/>
        <v>1748257.6300000001</v>
      </c>
      <c r="O964" s="496">
        <f t="shared" si="2813"/>
        <v>1744475.76</v>
      </c>
      <c r="P964" s="496">
        <f t="shared" si="2813"/>
        <v>1877022.8</v>
      </c>
      <c r="Q964" s="496">
        <f t="shared" si="2813"/>
        <v>1875378.87</v>
      </c>
      <c r="R964" s="496">
        <f t="shared" si="2813"/>
        <v>1875229.33</v>
      </c>
      <c r="S964" s="496">
        <f t="shared" si="2813"/>
        <v>1258986</v>
      </c>
      <c r="T964" s="496">
        <f t="shared" si="2813"/>
        <v>1211024.25</v>
      </c>
      <c r="U964" s="496">
        <f t="shared" si="2813"/>
        <v>1210209.75</v>
      </c>
      <c r="V964" s="561">
        <f t="shared" si="2787"/>
        <v>96.125751199775053</v>
      </c>
      <c r="W964" s="504"/>
      <c r="X964" s="504"/>
      <c r="Y964" s="504"/>
      <c r="Z964" s="504"/>
      <c r="AA964" s="504"/>
      <c r="AB964" s="504"/>
      <c r="AC964" s="504"/>
    </row>
    <row r="965" spans="1:29" x14ac:dyDescent="0.25">
      <c r="A965" s="616"/>
      <c r="B965" s="569" t="s">
        <v>31</v>
      </c>
      <c r="C965" s="496">
        <f t="shared" si="2808"/>
        <v>4738737.09</v>
      </c>
      <c r="D965" s="496">
        <f t="shared" si="2809"/>
        <v>5048145.53</v>
      </c>
      <c r="E965" s="496">
        <f t="shared" si="2810"/>
        <v>4940098.67</v>
      </c>
      <c r="F965" s="561">
        <f t="shared" si="2811"/>
        <v>104.24926675980669</v>
      </c>
      <c r="G965" s="496"/>
      <c r="H965" s="496"/>
      <c r="I965" s="496"/>
      <c r="J965" s="496">
        <f t="shared" ref="J965:U965" si="2814">J974+J983+J992+J999+J1016+J1025+J1034+J1041+J1046+J1053</f>
        <v>1328140.3</v>
      </c>
      <c r="K965" s="496">
        <f t="shared" si="2814"/>
        <v>994938.24</v>
      </c>
      <c r="L965" s="496">
        <f t="shared" si="2814"/>
        <v>990516.33</v>
      </c>
      <c r="M965" s="496">
        <f t="shared" si="2814"/>
        <v>829986.32000000007</v>
      </c>
      <c r="N965" s="496">
        <f t="shared" si="2814"/>
        <v>814514.55999999994</v>
      </c>
      <c r="O965" s="496">
        <f t="shared" si="2814"/>
        <v>807978.72</v>
      </c>
      <c r="P965" s="496">
        <f t="shared" si="2814"/>
        <v>1289084.71</v>
      </c>
      <c r="Q965" s="496">
        <f t="shared" si="2814"/>
        <v>1307325.8100000003</v>
      </c>
      <c r="R965" s="496">
        <f t="shared" si="2814"/>
        <v>1237778.8599999999</v>
      </c>
      <c r="S965" s="496">
        <f t="shared" si="2814"/>
        <v>1291525.76</v>
      </c>
      <c r="T965" s="496">
        <f t="shared" si="2814"/>
        <v>1931366.92</v>
      </c>
      <c r="U965" s="496">
        <f t="shared" si="2814"/>
        <v>1903824.7599999998</v>
      </c>
      <c r="V965" s="561">
        <f t="shared" si="2787"/>
        <v>147.40896534653709</v>
      </c>
    </row>
    <row r="966" spans="1:29" x14ac:dyDescent="0.25">
      <c r="A966" s="616"/>
      <c r="B966" s="569" t="s">
        <v>32</v>
      </c>
      <c r="C966" s="496">
        <f t="shared" si="2808"/>
        <v>11447826</v>
      </c>
      <c r="D966" s="496">
        <f t="shared" si="2809"/>
        <v>12490664.27</v>
      </c>
      <c r="E966" s="496">
        <f t="shared" si="2810"/>
        <v>12231064.16</v>
      </c>
      <c r="F966" s="561">
        <f t="shared" si="2811"/>
        <v>106.84180699462064</v>
      </c>
      <c r="G966" s="496"/>
      <c r="H966" s="496"/>
      <c r="I966" s="496"/>
      <c r="J966" s="496">
        <f t="shared" ref="J966:U966" si="2815">J975+J984+J993+J1000+J1005+J1010+J1017+J1026+J1035+J1054+J1058</f>
        <v>1913386</v>
      </c>
      <c r="K966" s="496">
        <f t="shared" si="2815"/>
        <v>2059117.49</v>
      </c>
      <c r="L966" s="496">
        <f t="shared" si="2815"/>
        <v>2022070.6300000001</v>
      </c>
      <c r="M966" s="496">
        <f t="shared" si="2815"/>
        <v>2326558</v>
      </c>
      <c r="N966" s="496">
        <f t="shared" si="2815"/>
        <v>2401578.73</v>
      </c>
      <c r="O966" s="496">
        <f t="shared" si="2815"/>
        <v>2323343.6</v>
      </c>
      <c r="P966" s="496">
        <f t="shared" si="2815"/>
        <v>3343122</v>
      </c>
      <c r="Q966" s="496">
        <f t="shared" si="2815"/>
        <v>4088756.2399999998</v>
      </c>
      <c r="R966" s="496">
        <f t="shared" si="2815"/>
        <v>4016605.9799999995</v>
      </c>
      <c r="S966" s="496">
        <f t="shared" si="2815"/>
        <v>3864760</v>
      </c>
      <c r="T966" s="496">
        <f t="shared" si="2815"/>
        <v>3941211.81</v>
      </c>
      <c r="U966" s="496">
        <f t="shared" si="2815"/>
        <v>3869043.95</v>
      </c>
      <c r="V966" s="561">
        <f t="shared" si="2787"/>
        <v>100.11084646912099</v>
      </c>
    </row>
    <row r="967" spans="1:29" x14ac:dyDescent="0.25">
      <c r="A967" s="616"/>
      <c r="B967" s="569" t="s">
        <v>33</v>
      </c>
      <c r="C967" s="496">
        <f t="shared" si="2808"/>
        <v>5088230.74</v>
      </c>
      <c r="D967" s="496">
        <f t="shared" si="2809"/>
        <v>8395910.040000001</v>
      </c>
      <c r="E967" s="496">
        <f t="shared" si="2810"/>
        <v>7630074.9299999997</v>
      </c>
      <c r="F967" s="561">
        <f t="shared" si="2811"/>
        <v>149.95536405253506</v>
      </c>
      <c r="G967" s="496"/>
      <c r="H967" s="496"/>
      <c r="I967" s="496"/>
      <c r="J967" s="496">
        <f t="shared" ref="J967:U967" si="2816">J976+J985+J994+J1001+J1011+J1018+J1027+J1036+J1055</f>
        <v>290919</v>
      </c>
      <c r="K967" s="496">
        <f t="shared" si="2816"/>
        <v>383397.32</v>
      </c>
      <c r="L967" s="496">
        <f t="shared" si="2816"/>
        <v>377283.33</v>
      </c>
      <c r="M967" s="496">
        <f t="shared" si="2816"/>
        <v>355385</v>
      </c>
      <c r="N967" s="496">
        <f t="shared" si="2816"/>
        <v>548028.93000000005</v>
      </c>
      <c r="O967" s="496">
        <f t="shared" si="2816"/>
        <v>540501.87</v>
      </c>
      <c r="P967" s="496">
        <f t="shared" si="2816"/>
        <v>1654984.94</v>
      </c>
      <c r="Q967" s="496">
        <f t="shared" si="2816"/>
        <v>3143492.3800000004</v>
      </c>
      <c r="R967" s="496">
        <f t="shared" si="2816"/>
        <v>2958055.44</v>
      </c>
      <c r="S967" s="496">
        <f t="shared" si="2816"/>
        <v>2786941.8</v>
      </c>
      <c r="T967" s="496">
        <f t="shared" si="2816"/>
        <v>4320991.41</v>
      </c>
      <c r="U967" s="496">
        <f t="shared" si="2816"/>
        <v>3754234.29</v>
      </c>
      <c r="V967" s="561">
        <f t="shared" si="2787"/>
        <v>134.70802619559547</v>
      </c>
    </row>
    <row r="968" spans="1:29" x14ac:dyDescent="0.25">
      <c r="A968" s="616"/>
      <c r="B968" s="569" t="s">
        <v>34</v>
      </c>
      <c r="C968" s="496">
        <f t="shared" si="2808"/>
        <v>28666625.030000001</v>
      </c>
      <c r="D968" s="496">
        <f t="shared" si="2809"/>
        <v>28102575.199999999</v>
      </c>
      <c r="E968" s="496">
        <f t="shared" si="2810"/>
        <v>28007689.57</v>
      </c>
      <c r="F968" s="561">
        <f t="shared" si="2811"/>
        <v>97.701384591627317</v>
      </c>
      <c r="G968" s="496"/>
      <c r="H968" s="496"/>
      <c r="I968" s="496"/>
      <c r="J968" s="496">
        <f>J977+J986+J995+J1002+J1007+J1019+J1028+J1037+J1043+J1047</f>
        <v>7355579</v>
      </c>
      <c r="K968" s="496">
        <f t="shared" ref="K968:U968" si="2817">K977+K986+K995+K1002+K1007+K1019+K1028+K1037+K1043+K1047</f>
        <v>5794793.2300000004</v>
      </c>
      <c r="L968" s="496">
        <f t="shared" si="2817"/>
        <v>5750881.0700000003</v>
      </c>
      <c r="M968" s="496">
        <f t="shared" si="2817"/>
        <v>11202263.029999999</v>
      </c>
      <c r="N968" s="496">
        <f t="shared" si="2817"/>
        <v>14921877.029999999</v>
      </c>
      <c r="O968" s="496">
        <f t="shared" si="2817"/>
        <v>14880878.249999998</v>
      </c>
      <c r="P968" s="496">
        <f t="shared" si="2817"/>
        <v>5012709</v>
      </c>
      <c r="Q968" s="496">
        <f t="shared" si="2817"/>
        <v>4446010.96</v>
      </c>
      <c r="R968" s="496">
        <f t="shared" si="2817"/>
        <v>4440968.38</v>
      </c>
      <c r="S968" s="496">
        <f t="shared" si="2817"/>
        <v>5096074</v>
      </c>
      <c r="T968" s="496">
        <f t="shared" si="2817"/>
        <v>2939893.9800000004</v>
      </c>
      <c r="U968" s="496">
        <f t="shared" si="2817"/>
        <v>2934961.8700000006</v>
      </c>
      <c r="V968" s="561">
        <f t="shared" si="2787"/>
        <v>57.592606975487413</v>
      </c>
    </row>
    <row r="969" spans="1:29" ht="30" x14ac:dyDescent="0.25">
      <c r="A969" s="616" t="s">
        <v>741</v>
      </c>
      <c r="B969" s="434" t="s">
        <v>311</v>
      </c>
      <c r="C969" s="509">
        <f t="shared" ref="C969:E969" si="2818">C970</f>
        <v>17118915.609999999</v>
      </c>
      <c r="D969" s="509">
        <f t="shared" si="2818"/>
        <v>13842891.779999999</v>
      </c>
      <c r="E969" s="509">
        <f t="shared" si="2818"/>
        <v>13708639.370000001</v>
      </c>
      <c r="F969" s="561">
        <f t="shared" si="2811"/>
        <v>80.078900336374758</v>
      </c>
      <c r="G969" s="509"/>
      <c r="H969" s="509"/>
      <c r="I969" s="509"/>
      <c r="J969" s="509">
        <f>J970</f>
        <v>6545350.9500000002</v>
      </c>
      <c r="K969" s="509">
        <f t="shared" ref="K969:U969" si="2819">K970</f>
        <v>4292726.3899999997</v>
      </c>
      <c r="L969" s="509">
        <f t="shared" si="2819"/>
        <v>4193676.24</v>
      </c>
      <c r="M969" s="509">
        <f t="shared" si="2819"/>
        <v>3570014.8499999996</v>
      </c>
      <c r="N969" s="509">
        <f t="shared" si="2819"/>
        <v>3186880.66</v>
      </c>
      <c r="O969" s="509">
        <f t="shared" si="2819"/>
        <v>3184337.47</v>
      </c>
      <c r="P969" s="509">
        <f t="shared" si="2819"/>
        <v>4270504.05</v>
      </c>
      <c r="Q969" s="509">
        <f t="shared" si="2819"/>
        <v>3776663.2699999996</v>
      </c>
      <c r="R969" s="509">
        <f t="shared" si="2819"/>
        <v>3757370.9</v>
      </c>
      <c r="S969" s="509">
        <f t="shared" si="2819"/>
        <v>2733045.7599999998</v>
      </c>
      <c r="T969" s="509">
        <f t="shared" si="2819"/>
        <v>2586621.46</v>
      </c>
      <c r="U969" s="509">
        <f t="shared" si="2819"/>
        <v>2573254.7600000002</v>
      </c>
      <c r="V969" s="579">
        <f t="shared" ref="V969:V977" si="2820">U969/S969*100</f>
        <v>94.153372682644004</v>
      </c>
    </row>
    <row r="970" spans="1:29" s="497" customFormat="1" x14ac:dyDescent="0.25">
      <c r="A970" s="544"/>
      <c r="B970" s="505" t="s">
        <v>312</v>
      </c>
      <c r="C970" s="573">
        <f t="shared" ref="C970:E970" si="2821">C971+C972+C973+C974+C975+C976+C977</f>
        <v>17118915.609999999</v>
      </c>
      <c r="D970" s="573">
        <f t="shared" si="2821"/>
        <v>13842891.779999999</v>
      </c>
      <c r="E970" s="573">
        <f t="shared" si="2821"/>
        <v>13708639.370000001</v>
      </c>
      <c r="F970" s="562">
        <f t="shared" si="2811"/>
        <v>80.078900336374758</v>
      </c>
      <c r="G970" s="545"/>
      <c r="H970" s="545"/>
      <c r="I970" s="545"/>
      <c r="J970" s="573">
        <f>J971+J972+J973+J974+J975+J976+J977</f>
        <v>6545350.9500000002</v>
      </c>
      <c r="K970" s="573">
        <f t="shared" ref="K970:U970" si="2822">K971+K972+K973+K974+K975+K976+K977</f>
        <v>4292726.3899999997</v>
      </c>
      <c r="L970" s="573">
        <f t="shared" si="2822"/>
        <v>4193676.24</v>
      </c>
      <c r="M970" s="573">
        <f t="shared" si="2822"/>
        <v>3570014.8499999996</v>
      </c>
      <c r="N970" s="573">
        <f t="shared" si="2822"/>
        <v>3186880.66</v>
      </c>
      <c r="O970" s="573">
        <f t="shared" si="2822"/>
        <v>3184337.47</v>
      </c>
      <c r="P970" s="573">
        <f t="shared" si="2822"/>
        <v>4270504.05</v>
      </c>
      <c r="Q970" s="573">
        <f t="shared" si="2822"/>
        <v>3776663.2699999996</v>
      </c>
      <c r="R970" s="573">
        <f t="shared" si="2822"/>
        <v>3757370.9</v>
      </c>
      <c r="S970" s="573">
        <f t="shared" si="2822"/>
        <v>2733045.7599999998</v>
      </c>
      <c r="T970" s="573">
        <f t="shared" si="2822"/>
        <v>2586621.46</v>
      </c>
      <c r="U970" s="573">
        <f t="shared" si="2822"/>
        <v>2573254.7600000002</v>
      </c>
      <c r="V970" s="572">
        <f t="shared" si="2820"/>
        <v>94.153372682644004</v>
      </c>
      <c r="W970" s="593"/>
      <c r="X970" s="593"/>
      <c r="Y970" s="593"/>
      <c r="Z970" s="593"/>
      <c r="AA970" s="593"/>
      <c r="AB970" s="593"/>
      <c r="AC970" s="593"/>
    </row>
    <row r="971" spans="1:29" x14ac:dyDescent="0.25">
      <c r="A971" s="616"/>
      <c r="B971" s="569" t="s">
        <v>28</v>
      </c>
      <c r="C971" s="496">
        <f t="shared" ref="C971" si="2823">G971+J971+M971+P971+S971</f>
        <v>1051656</v>
      </c>
      <c r="D971" s="496">
        <f t="shared" ref="D971" si="2824">H971+K971+N971+Q971+T971</f>
        <v>677123.35</v>
      </c>
      <c r="E971" s="496">
        <f t="shared" ref="E971" si="2825">I971+L971+O971+R971+U971</f>
        <v>676551.73</v>
      </c>
      <c r="F971" s="561">
        <f t="shared" ref="F971" si="2826">E971/C971*100</f>
        <v>64.332037282153095</v>
      </c>
      <c r="G971" s="496"/>
      <c r="H971" s="509"/>
      <c r="I971" s="509"/>
      <c r="J971" s="588">
        <v>210000</v>
      </c>
      <c r="K971" s="588">
        <v>24383.5</v>
      </c>
      <c r="L971" s="588">
        <v>24383.5</v>
      </c>
      <c r="M971" s="588">
        <v>170000</v>
      </c>
      <c r="N971" s="588">
        <v>161165.5</v>
      </c>
      <c r="O971" s="588">
        <v>161165.45000000001</v>
      </c>
      <c r="P971" s="588">
        <v>353806</v>
      </c>
      <c r="Q971" s="588">
        <v>238066</v>
      </c>
      <c r="R971" s="588">
        <v>237976.04</v>
      </c>
      <c r="S971" s="588">
        <v>317850</v>
      </c>
      <c r="T971" s="588">
        <f>153981.35+95000+4527</f>
        <v>253508.35</v>
      </c>
      <c r="U971" s="588">
        <v>253026.74</v>
      </c>
      <c r="V971" s="575">
        <f t="shared" si="2820"/>
        <v>79.605707094541444</v>
      </c>
    </row>
    <row r="972" spans="1:29" x14ac:dyDescent="0.25">
      <c r="A972" s="616"/>
      <c r="B972" s="569" t="s">
        <v>29</v>
      </c>
      <c r="C972" s="496">
        <f t="shared" ref="C972:C977" si="2827">G972+J972+M972+P972+S972</f>
        <v>624797</v>
      </c>
      <c r="D972" s="496">
        <f t="shared" ref="D972:D977" si="2828">H972+K972+N972+Q972+T972</f>
        <v>655834</v>
      </c>
      <c r="E972" s="496">
        <f t="shared" ref="E972:E977" si="2829">I972+L972+O972+R972+U972</f>
        <v>650028</v>
      </c>
      <c r="F972" s="562">
        <f t="shared" ref="F972:F977" si="2830">E972/C972*100</f>
        <v>104.03827163062562</v>
      </c>
      <c r="G972" s="496"/>
      <c r="H972" s="509"/>
      <c r="I972" s="509"/>
      <c r="J972" s="588">
        <v>27176</v>
      </c>
      <c r="K972" s="588">
        <v>26767</v>
      </c>
      <c r="L972" s="588">
        <v>26767</v>
      </c>
      <c r="M972" s="588">
        <v>10000</v>
      </c>
      <c r="N972" s="588">
        <v>25000</v>
      </c>
      <c r="O972" s="588">
        <v>23635</v>
      </c>
      <c r="P972" s="588">
        <v>148000</v>
      </c>
      <c r="Q972" s="588">
        <v>159466</v>
      </c>
      <c r="R972" s="588">
        <v>155855</v>
      </c>
      <c r="S972" s="588">
        <v>439621</v>
      </c>
      <c r="T972" s="588">
        <v>444601</v>
      </c>
      <c r="U972" s="588">
        <v>443771</v>
      </c>
      <c r="V972" s="575">
        <f t="shared" si="2820"/>
        <v>100.94399494109697</v>
      </c>
    </row>
    <row r="973" spans="1:29" x14ac:dyDescent="0.25">
      <c r="A973" s="616"/>
      <c r="B973" s="569" t="s">
        <v>30</v>
      </c>
      <c r="C973" s="496">
        <f t="shared" si="2827"/>
        <v>2368123</v>
      </c>
      <c r="D973" s="496">
        <f t="shared" si="2828"/>
        <v>2272015.7400000002</v>
      </c>
      <c r="E973" s="496">
        <f t="shared" si="2829"/>
        <v>2172993.46</v>
      </c>
      <c r="F973" s="561">
        <f t="shared" si="2830"/>
        <v>91.760160261945856</v>
      </c>
      <c r="G973" s="509"/>
      <c r="H973" s="509"/>
      <c r="I973" s="509"/>
      <c r="J973" s="588">
        <v>800000</v>
      </c>
      <c r="K973" s="588">
        <v>793972</v>
      </c>
      <c r="L973" s="588">
        <v>695052.14</v>
      </c>
      <c r="M973" s="588">
        <v>525000</v>
      </c>
      <c r="N973" s="588">
        <v>515956</v>
      </c>
      <c r="O973" s="588">
        <v>515885.24</v>
      </c>
      <c r="P973" s="588">
        <v>400000</v>
      </c>
      <c r="Q973" s="588">
        <v>400000</v>
      </c>
      <c r="R973" s="588">
        <v>399972.07</v>
      </c>
      <c r="S973" s="588">
        <v>643123</v>
      </c>
      <c r="T973" s="588">
        <v>562087.74</v>
      </c>
      <c r="U973" s="588">
        <v>562084.01</v>
      </c>
      <c r="V973" s="575">
        <f t="shared" si="2820"/>
        <v>87.399146042047946</v>
      </c>
    </row>
    <row r="974" spans="1:29" x14ac:dyDescent="0.25">
      <c r="A974" s="616"/>
      <c r="B974" s="569" t="s">
        <v>31</v>
      </c>
      <c r="C974" s="496">
        <f t="shared" si="2827"/>
        <v>724228.63</v>
      </c>
      <c r="D974" s="496">
        <f t="shared" si="2828"/>
        <v>681723.61</v>
      </c>
      <c r="E974" s="496">
        <f t="shared" si="2829"/>
        <v>677563.61</v>
      </c>
      <c r="F974" s="561">
        <f t="shared" si="2830"/>
        <v>93.55658999562057</v>
      </c>
      <c r="G974" s="496"/>
      <c r="H974" s="509"/>
      <c r="I974" s="509"/>
      <c r="J974" s="588">
        <v>82600</v>
      </c>
      <c r="K974" s="588">
        <v>51687.98</v>
      </c>
      <c r="L974" s="588">
        <v>51687.98</v>
      </c>
      <c r="M974" s="588">
        <v>246828.82</v>
      </c>
      <c r="N974" s="588">
        <v>219115.82</v>
      </c>
      <c r="O974" s="588">
        <v>219015.82</v>
      </c>
      <c r="P974" s="588">
        <v>173848.05</v>
      </c>
      <c r="Q974" s="588">
        <v>194988.05</v>
      </c>
      <c r="R974" s="588">
        <v>191528.05</v>
      </c>
      <c r="S974" s="588">
        <v>220951.76</v>
      </c>
      <c r="T974" s="588">
        <v>215931.76</v>
      </c>
      <c r="U974" s="588">
        <v>215331.76</v>
      </c>
      <c r="V974" s="575">
        <f t="shared" si="2820"/>
        <v>97.45645836901231</v>
      </c>
    </row>
    <row r="975" spans="1:29" x14ac:dyDescent="0.25">
      <c r="A975" s="616"/>
      <c r="B975" s="569" t="s">
        <v>32</v>
      </c>
      <c r="C975" s="496">
        <f t="shared" si="2827"/>
        <v>646000</v>
      </c>
      <c r="D975" s="496">
        <f t="shared" si="2828"/>
        <v>635180</v>
      </c>
      <c r="E975" s="496">
        <f t="shared" si="2829"/>
        <v>631914.44999999995</v>
      </c>
      <c r="F975" s="561">
        <f t="shared" si="2830"/>
        <v>97.81957430340556</v>
      </c>
      <c r="G975" s="496"/>
      <c r="H975" s="509"/>
      <c r="I975" s="509"/>
      <c r="J975" s="588">
        <v>21000</v>
      </c>
      <c r="K975" s="588">
        <v>14530</v>
      </c>
      <c r="L975" s="588">
        <v>14530</v>
      </c>
      <c r="M975" s="588">
        <v>40000</v>
      </c>
      <c r="N975" s="588">
        <v>36780</v>
      </c>
      <c r="O975" s="588">
        <v>36780</v>
      </c>
      <c r="P975" s="588">
        <v>585000</v>
      </c>
      <c r="Q975" s="588">
        <v>582790</v>
      </c>
      <c r="R975" s="588">
        <v>579524.44999999995</v>
      </c>
      <c r="S975" s="588"/>
      <c r="T975" s="588">
        <v>1080</v>
      </c>
      <c r="U975" s="588">
        <v>1080</v>
      </c>
      <c r="V975" s="575"/>
    </row>
    <row r="976" spans="1:29" x14ac:dyDescent="0.25">
      <c r="A976" s="616"/>
      <c r="B976" s="569" t="s">
        <v>33</v>
      </c>
      <c r="C976" s="496">
        <f t="shared" si="2827"/>
        <v>1052069</v>
      </c>
      <c r="D976" s="496">
        <f t="shared" si="2828"/>
        <v>1492020.27</v>
      </c>
      <c r="E976" s="496">
        <f t="shared" si="2829"/>
        <v>1472770.19</v>
      </c>
      <c r="F976" s="561">
        <f t="shared" si="2830"/>
        <v>139.98798462838465</v>
      </c>
      <c r="G976" s="496"/>
      <c r="H976" s="509"/>
      <c r="I976" s="509"/>
      <c r="J976" s="588">
        <v>0</v>
      </c>
      <c r="K976" s="588">
        <v>3759.64</v>
      </c>
      <c r="L976" s="588">
        <v>3759.64</v>
      </c>
      <c r="M976" s="588">
        <v>6719</v>
      </c>
      <c r="N976" s="588">
        <v>6719</v>
      </c>
      <c r="O976" s="588">
        <v>5841.86</v>
      </c>
      <c r="P976" s="588">
        <v>604850</v>
      </c>
      <c r="Q976" s="588">
        <v>982550</v>
      </c>
      <c r="R976" s="588">
        <v>974126.81</v>
      </c>
      <c r="S976" s="588">
        <v>440500</v>
      </c>
      <c r="T976" s="588">
        <v>498991.63</v>
      </c>
      <c r="U976" s="588">
        <v>489041.88</v>
      </c>
      <c r="V976" s="575">
        <f t="shared" si="2820"/>
        <v>111.01972304199772</v>
      </c>
    </row>
    <row r="977" spans="1:29" x14ac:dyDescent="0.25">
      <c r="A977" s="616"/>
      <c r="B977" s="569" t="s">
        <v>34</v>
      </c>
      <c r="C977" s="528">
        <f t="shared" si="2827"/>
        <v>10652041.98</v>
      </c>
      <c r="D977" s="528">
        <f t="shared" si="2828"/>
        <v>7428994.8099999987</v>
      </c>
      <c r="E977" s="528">
        <f t="shared" si="2829"/>
        <v>7426817.9300000006</v>
      </c>
      <c r="F977" s="562">
        <f t="shared" si="2830"/>
        <v>69.722011459815903</v>
      </c>
      <c r="G977" s="496"/>
      <c r="H977" s="509"/>
      <c r="I977" s="509"/>
      <c r="J977" s="588">
        <v>5404574.9500000002</v>
      </c>
      <c r="K977" s="588">
        <v>3377626.27</v>
      </c>
      <c r="L977" s="588">
        <v>3377495.98</v>
      </c>
      <c r="M977" s="588">
        <v>2571467.0299999998</v>
      </c>
      <c r="N977" s="588">
        <v>2222144.34</v>
      </c>
      <c r="O977" s="588">
        <v>2222014.1</v>
      </c>
      <c r="P977" s="588">
        <v>2005000</v>
      </c>
      <c r="Q977" s="588">
        <v>1218803.22</v>
      </c>
      <c r="R977" s="588">
        <v>1218388.48</v>
      </c>
      <c r="S977" s="588">
        <v>671000</v>
      </c>
      <c r="T977" s="588">
        <v>610420.98</v>
      </c>
      <c r="U977" s="588">
        <v>608919.37</v>
      </c>
      <c r="V977" s="575">
        <f t="shared" si="2820"/>
        <v>90.748043219075996</v>
      </c>
    </row>
    <row r="978" spans="1:29" ht="60" x14ac:dyDescent="0.25">
      <c r="A978" s="616" t="s">
        <v>743</v>
      </c>
      <c r="B978" s="434" t="s">
        <v>313</v>
      </c>
      <c r="C978" s="509">
        <f t="shared" ref="C978:E978" si="2831">C979</f>
        <v>16535445.300000001</v>
      </c>
      <c r="D978" s="509">
        <f t="shared" si="2831"/>
        <v>19952651.390000001</v>
      </c>
      <c r="E978" s="509">
        <f t="shared" si="2831"/>
        <v>19720839.989999998</v>
      </c>
      <c r="F978" s="589">
        <f>F979</f>
        <v>119.26403935429546</v>
      </c>
      <c r="G978" s="509"/>
      <c r="H978" s="509"/>
      <c r="I978" s="509"/>
      <c r="J978" s="509">
        <f>J979</f>
        <v>2773265.3</v>
      </c>
      <c r="K978" s="509">
        <f t="shared" ref="K978:U978" si="2832">K979</f>
        <v>2460858.48</v>
      </c>
      <c r="L978" s="509">
        <f t="shared" si="2832"/>
        <v>2313617.39</v>
      </c>
      <c r="M978" s="509">
        <f t="shared" si="2832"/>
        <v>8144627</v>
      </c>
      <c r="N978" s="509">
        <f t="shared" si="2832"/>
        <v>12317682.9</v>
      </c>
      <c r="O978" s="509">
        <f t="shared" si="2832"/>
        <v>12302591.039999999</v>
      </c>
      <c r="P978" s="509">
        <f t="shared" si="2832"/>
        <v>3363553</v>
      </c>
      <c r="Q978" s="509">
        <f t="shared" si="2832"/>
        <v>2954624.5599999996</v>
      </c>
      <c r="R978" s="509">
        <f t="shared" si="2832"/>
        <v>2895046.6399999997</v>
      </c>
      <c r="S978" s="509">
        <f t="shared" si="2832"/>
        <v>2254000</v>
      </c>
      <c r="T978" s="509">
        <f t="shared" si="2832"/>
        <v>2219485.4500000002</v>
      </c>
      <c r="U978" s="509">
        <f t="shared" si="2832"/>
        <v>2209584.92</v>
      </c>
      <c r="V978" s="579">
        <f t="shared" ref="V978:V995" si="2833">U978/S978*100</f>
        <v>98.029499556344263</v>
      </c>
    </row>
    <row r="979" spans="1:29" s="497" customFormat="1" x14ac:dyDescent="0.25">
      <c r="A979" s="544"/>
      <c r="B979" s="505" t="s">
        <v>312</v>
      </c>
      <c r="C979" s="573">
        <f t="shared" ref="C979" si="2834">C980+C981+C982+C983+C984+C985+C986</f>
        <v>16535445.300000001</v>
      </c>
      <c r="D979" s="573">
        <f t="shared" ref="D979" si="2835">D980+D981+D982+D983+D984+D985+D986</f>
        <v>19952651.390000001</v>
      </c>
      <c r="E979" s="573">
        <f t="shared" ref="E979" si="2836">E980+E981+E982+E983+E984+E985+E986</f>
        <v>19720839.989999998</v>
      </c>
      <c r="F979" s="562">
        <f t="shared" ref="F979" si="2837">E979/C979*100</f>
        <v>119.26403935429546</v>
      </c>
      <c r="G979" s="545"/>
      <c r="H979" s="545"/>
      <c r="I979" s="545"/>
      <c r="J979" s="545">
        <f>J980+J981+J982+J983+J984+J985+J986</f>
        <v>2773265.3</v>
      </c>
      <c r="K979" s="545">
        <f t="shared" ref="K979:U979" si="2838">K980+K981+K982+K983+K984+K985+K986</f>
        <v>2460858.48</v>
      </c>
      <c r="L979" s="545">
        <f t="shared" si="2838"/>
        <v>2313617.39</v>
      </c>
      <c r="M979" s="545">
        <f t="shared" si="2838"/>
        <v>8144627</v>
      </c>
      <c r="N979" s="545">
        <f t="shared" si="2838"/>
        <v>12317682.9</v>
      </c>
      <c r="O979" s="545">
        <f t="shared" si="2838"/>
        <v>12302591.039999999</v>
      </c>
      <c r="P979" s="545">
        <f t="shared" si="2838"/>
        <v>3363553</v>
      </c>
      <c r="Q979" s="545">
        <f t="shared" si="2838"/>
        <v>2954624.5599999996</v>
      </c>
      <c r="R979" s="545">
        <f t="shared" si="2838"/>
        <v>2895046.6399999997</v>
      </c>
      <c r="S979" s="545">
        <f t="shared" si="2838"/>
        <v>2254000</v>
      </c>
      <c r="T979" s="545">
        <f t="shared" si="2838"/>
        <v>2219485.4500000002</v>
      </c>
      <c r="U979" s="545">
        <f t="shared" si="2838"/>
        <v>2209584.92</v>
      </c>
      <c r="V979" s="580">
        <f t="shared" si="2833"/>
        <v>98.029499556344263</v>
      </c>
      <c r="W979" s="593"/>
      <c r="X979" s="593"/>
      <c r="Y979" s="593"/>
      <c r="Z979" s="593"/>
      <c r="AA979" s="593"/>
      <c r="AB979" s="593"/>
      <c r="AC979" s="593"/>
    </row>
    <row r="980" spans="1:29" x14ac:dyDescent="0.25">
      <c r="A980" s="616"/>
      <c r="B980" s="569" t="s">
        <v>28</v>
      </c>
      <c r="C980" s="496">
        <f t="shared" ref="C980" si="2839">G980+J980+M980+P980+S980</f>
        <v>0</v>
      </c>
      <c r="D980" s="496">
        <f t="shared" ref="D980" si="2840">H980+K980+N980+Q980+T980</f>
        <v>73504.66</v>
      </c>
      <c r="E980" s="496">
        <f t="shared" ref="E980" si="2841">I980+L980+O980+R980+U980</f>
        <v>73504.63</v>
      </c>
      <c r="F980" s="561"/>
      <c r="G980" s="509"/>
      <c r="H980" s="509"/>
      <c r="I980" s="509"/>
      <c r="J980" s="588">
        <v>0</v>
      </c>
      <c r="K980" s="588">
        <v>11102.5</v>
      </c>
      <c r="L980" s="588">
        <v>11102.5</v>
      </c>
      <c r="M980" s="588">
        <v>0</v>
      </c>
      <c r="N980" s="588">
        <v>48702.5</v>
      </c>
      <c r="O980" s="588">
        <v>48702.47</v>
      </c>
      <c r="P980" s="588">
        <v>0</v>
      </c>
      <c r="Q980" s="588">
        <v>0</v>
      </c>
      <c r="R980" s="588">
        <v>0</v>
      </c>
      <c r="S980" s="588">
        <v>0</v>
      </c>
      <c r="T980" s="588">
        <v>13699.66</v>
      </c>
      <c r="U980" s="588">
        <v>13699.66</v>
      </c>
      <c r="V980" s="575"/>
    </row>
    <row r="981" spans="1:29" x14ac:dyDescent="0.25">
      <c r="A981" s="616"/>
      <c r="B981" s="569" t="s">
        <v>29</v>
      </c>
      <c r="C981" s="496">
        <f t="shared" ref="C981" si="2842">G981+J981+M981+P981+S981</f>
        <v>282216</v>
      </c>
      <c r="D981" s="496">
        <f t="shared" ref="D981" si="2843">H981+K981+N981+Q981+T981</f>
        <v>526661</v>
      </c>
      <c r="E981" s="496">
        <f t="shared" ref="E981" si="2844">I981+L981+O981+R981+U981</f>
        <v>520924.93000000005</v>
      </c>
      <c r="F981" s="561">
        <f t="shared" ref="F981" si="2845">E981/C981*100</f>
        <v>184.583769169714</v>
      </c>
      <c r="G981" s="509"/>
      <c r="H981" s="509"/>
      <c r="I981" s="509"/>
      <c r="J981" s="588">
        <v>0</v>
      </c>
      <c r="K981" s="588">
        <v>37048</v>
      </c>
      <c r="L981" s="588">
        <v>37017</v>
      </c>
      <c r="M981" s="588">
        <v>100000</v>
      </c>
      <c r="N981" s="588">
        <v>140000</v>
      </c>
      <c r="O981" s="588">
        <v>139814.47</v>
      </c>
      <c r="P981" s="588">
        <v>102216</v>
      </c>
      <c r="Q981" s="588">
        <v>118000</v>
      </c>
      <c r="R981" s="588">
        <v>117055.24</v>
      </c>
      <c r="S981" s="588">
        <v>80000</v>
      </c>
      <c r="T981" s="588">
        <v>231613</v>
      </c>
      <c r="U981" s="588">
        <v>227038.22</v>
      </c>
      <c r="V981" s="575">
        <f t="shared" si="2833"/>
        <v>283.797775</v>
      </c>
      <c r="W981" s="504"/>
      <c r="X981" s="504"/>
      <c r="Y981" s="504"/>
      <c r="Z981" s="504"/>
      <c r="AA981" s="504"/>
      <c r="AB981" s="504"/>
      <c r="AC981" s="504"/>
    </row>
    <row r="982" spans="1:29" x14ac:dyDescent="0.25">
      <c r="A982" s="616"/>
      <c r="B982" s="569" t="s">
        <v>30</v>
      </c>
      <c r="C982" s="496">
        <f t="shared" ref="C982" si="2846">G982+J982+M982+P982+S982</f>
        <v>3490508</v>
      </c>
      <c r="D982" s="496">
        <f t="shared" ref="D982" si="2847">H982+K982+N982+Q982+T982</f>
        <v>3502260.8400000003</v>
      </c>
      <c r="E982" s="496">
        <f t="shared" ref="E982" si="2848">I982+L982+O982+R982+U982</f>
        <v>3431904.0799999996</v>
      </c>
      <c r="F982" s="561">
        <f t="shared" ref="F982" si="2849">E982/C982*100</f>
        <v>98.321048970522327</v>
      </c>
      <c r="G982" s="496"/>
      <c r="H982" s="509"/>
      <c r="I982" s="509"/>
      <c r="J982" s="588">
        <v>783130</v>
      </c>
      <c r="K982" s="588">
        <v>751800</v>
      </c>
      <c r="L982" s="588">
        <v>681541.82</v>
      </c>
      <c r="M982" s="588">
        <v>1003867</v>
      </c>
      <c r="N982" s="588">
        <v>1013172.31</v>
      </c>
      <c r="O982" s="588">
        <v>1013172.31</v>
      </c>
      <c r="P982" s="588">
        <v>1328511</v>
      </c>
      <c r="Q982" s="588">
        <v>1328518.22</v>
      </c>
      <c r="R982" s="588">
        <v>1328419.6399999999</v>
      </c>
      <c r="S982" s="588">
        <v>375000</v>
      </c>
      <c r="T982" s="588">
        <v>408770.31</v>
      </c>
      <c r="U982" s="588">
        <v>408770.31</v>
      </c>
      <c r="V982" s="575">
        <f t="shared" si="2833"/>
        <v>109.005416</v>
      </c>
      <c r="W982" s="504"/>
      <c r="X982" s="504"/>
      <c r="Y982" s="504"/>
      <c r="Z982" s="504"/>
      <c r="AA982" s="504"/>
      <c r="AB982" s="504"/>
      <c r="AC982" s="504"/>
    </row>
    <row r="983" spans="1:29" x14ac:dyDescent="0.25">
      <c r="A983" s="616"/>
      <c r="B983" s="569" t="s">
        <v>31</v>
      </c>
      <c r="C983" s="496">
        <f t="shared" ref="C983" si="2850">G983+J983+M983+P983+S983</f>
        <v>1725140.3</v>
      </c>
      <c r="D983" s="496">
        <f t="shared" ref="D983" si="2851">H983+K983+N983+Q983+T983</f>
        <v>1288106.17</v>
      </c>
      <c r="E983" s="496">
        <f t="shared" ref="E983" si="2852">I983+L983+O983+R983+U983</f>
        <v>1225556.03</v>
      </c>
      <c r="F983" s="561">
        <f t="shared" ref="F983" si="2853">E983/C983*100</f>
        <v>71.04094837967672</v>
      </c>
      <c r="G983" s="496"/>
      <c r="H983" s="509"/>
      <c r="I983" s="509"/>
      <c r="J983" s="588">
        <v>836790.3</v>
      </c>
      <c r="K983" s="588">
        <v>294420.38</v>
      </c>
      <c r="L983" s="588">
        <v>294418.56</v>
      </c>
      <c r="M983" s="588">
        <v>29350</v>
      </c>
      <c r="N983" s="588">
        <v>32132.44</v>
      </c>
      <c r="O983" s="588">
        <v>32132.44</v>
      </c>
      <c r="P983" s="588">
        <v>400000</v>
      </c>
      <c r="Q983" s="588">
        <v>319632.96000000002</v>
      </c>
      <c r="R983" s="588">
        <v>262228.84000000003</v>
      </c>
      <c r="S983" s="588">
        <v>459000</v>
      </c>
      <c r="T983" s="588">
        <v>641920.39</v>
      </c>
      <c r="U983" s="588">
        <v>636776.18999999994</v>
      </c>
      <c r="V983" s="575">
        <f t="shared" si="2833"/>
        <v>138.73119607843137</v>
      </c>
      <c r="W983" s="504"/>
      <c r="X983" s="504"/>
      <c r="Y983" s="504"/>
      <c r="Z983" s="504"/>
      <c r="AA983" s="504"/>
      <c r="AB983" s="504"/>
      <c r="AC983" s="504"/>
    </row>
    <row r="984" spans="1:29" x14ac:dyDescent="0.25">
      <c r="A984" s="616"/>
      <c r="B984" s="569" t="s">
        <v>32</v>
      </c>
      <c r="C984" s="496">
        <f t="shared" ref="C984" si="2854">G984+J984+M984+P984+S984</f>
        <v>790416</v>
      </c>
      <c r="D984" s="496">
        <f t="shared" ref="D984" si="2855">H984+K984+N984+Q984+T984</f>
        <v>754898.09</v>
      </c>
      <c r="E984" s="496">
        <f t="shared" ref="E984" si="2856">I984+L984+O984+R984+U984</f>
        <v>721638.8</v>
      </c>
      <c r="F984" s="561">
        <f t="shared" ref="F984" si="2857">E984/C984*100</f>
        <v>91.298607315641391</v>
      </c>
      <c r="G984" s="496"/>
      <c r="H984" s="509"/>
      <c r="I984" s="509"/>
      <c r="J984" s="588">
        <v>205416</v>
      </c>
      <c r="K984" s="588">
        <v>205416</v>
      </c>
      <c r="L984" s="588">
        <v>172542.89</v>
      </c>
      <c r="M984" s="588">
        <v>0</v>
      </c>
      <c r="N984" s="588">
        <v>0</v>
      </c>
      <c r="O984" s="588">
        <v>0</v>
      </c>
      <c r="P984" s="588">
        <v>285000</v>
      </c>
      <c r="Q984" s="588">
        <f>135000+157000</f>
        <v>292000</v>
      </c>
      <c r="R984" s="588">
        <v>291795.34999999998</v>
      </c>
      <c r="S984" s="588">
        <v>300000</v>
      </c>
      <c r="T984" s="588">
        <v>257482.09</v>
      </c>
      <c r="U984" s="588">
        <v>257300.56</v>
      </c>
      <c r="V984" s="575">
        <f t="shared" si="2833"/>
        <v>85.76685333333333</v>
      </c>
      <c r="W984" s="504"/>
      <c r="X984" s="504"/>
      <c r="Y984" s="504"/>
      <c r="Z984" s="504"/>
      <c r="AA984" s="504"/>
      <c r="AB984" s="504"/>
      <c r="AC984" s="504"/>
    </row>
    <row r="985" spans="1:29" x14ac:dyDescent="0.25">
      <c r="A985" s="616"/>
      <c r="B985" s="569" t="s">
        <v>33</v>
      </c>
      <c r="C985" s="496">
        <f t="shared" ref="C985" si="2858">G985+J985+M985+P985+S985</f>
        <v>938785</v>
      </c>
      <c r="D985" s="496">
        <f t="shared" ref="D985" si="2859">H985+K985+N985+Q985+T985</f>
        <v>1157615.4099999999</v>
      </c>
      <c r="E985" s="496">
        <f t="shared" ref="E985" si="2860">I985+L985+O985+R985+U985</f>
        <v>1151890.23</v>
      </c>
      <c r="F985" s="561">
        <f t="shared" ref="F985" si="2861">E985/C985*100</f>
        <v>122.70011024888552</v>
      </c>
      <c r="G985" s="496"/>
      <c r="H985" s="509"/>
      <c r="I985" s="509"/>
      <c r="J985" s="588">
        <v>96949</v>
      </c>
      <c r="K985" s="588">
        <v>96230.04</v>
      </c>
      <c r="L985" s="588">
        <v>92076.5</v>
      </c>
      <c r="M985" s="588">
        <v>92810</v>
      </c>
      <c r="N985" s="588">
        <v>125910.33</v>
      </c>
      <c r="O985" s="588">
        <v>125264.5</v>
      </c>
      <c r="P985" s="588">
        <v>149026</v>
      </c>
      <c r="Q985" s="588">
        <v>309475.03999999998</v>
      </c>
      <c r="R985" s="588">
        <v>308549.23</v>
      </c>
      <c r="S985" s="588">
        <v>600000</v>
      </c>
      <c r="T985" s="588">
        <v>626000</v>
      </c>
      <c r="U985" s="588">
        <v>626000</v>
      </c>
      <c r="V985" s="575">
        <f t="shared" si="2833"/>
        <v>104.33333333333333</v>
      </c>
      <c r="W985" s="504"/>
      <c r="X985" s="504"/>
      <c r="Y985" s="504"/>
      <c r="Z985" s="504"/>
      <c r="AA985" s="504"/>
      <c r="AB985" s="504"/>
      <c r="AC985" s="504"/>
    </row>
    <row r="986" spans="1:29" x14ac:dyDescent="0.25">
      <c r="A986" s="616"/>
      <c r="B986" s="569" t="s">
        <v>34</v>
      </c>
      <c r="C986" s="496">
        <f t="shared" ref="C986" si="2862">G986+J986+M986+P986+S986</f>
        <v>9308380</v>
      </c>
      <c r="D986" s="496">
        <f t="shared" ref="D986" si="2863">H986+K986+N986+Q986+T986</f>
        <v>12649605.220000001</v>
      </c>
      <c r="E986" s="496">
        <f t="shared" ref="E986" si="2864">I986+L986+O986+R986+U986</f>
        <v>12595421.289999999</v>
      </c>
      <c r="F986" s="561">
        <f t="shared" ref="F986" si="2865">E986/C986*100</f>
        <v>135.31271058981261</v>
      </c>
      <c r="G986" s="496"/>
      <c r="H986" s="509"/>
      <c r="I986" s="509"/>
      <c r="J986" s="588">
        <v>850980</v>
      </c>
      <c r="K986" s="588">
        <v>1064841.56</v>
      </c>
      <c r="L986" s="588">
        <v>1024918.12</v>
      </c>
      <c r="M986" s="588">
        <v>6918600</v>
      </c>
      <c r="N986" s="588">
        <v>10957765.32</v>
      </c>
      <c r="O986" s="588">
        <v>10943504.85</v>
      </c>
      <c r="P986" s="588">
        <v>1098800</v>
      </c>
      <c r="Q986" s="588">
        <v>586998.34</v>
      </c>
      <c r="R986" s="588">
        <v>586998.34</v>
      </c>
      <c r="S986" s="588">
        <v>440000</v>
      </c>
      <c r="T986" s="588">
        <v>40000</v>
      </c>
      <c r="U986" s="588">
        <v>39999.980000000003</v>
      </c>
      <c r="V986" s="575">
        <f t="shared" si="2833"/>
        <v>9.0909045454545456</v>
      </c>
      <c r="W986" s="504"/>
      <c r="X986" s="504"/>
      <c r="Y986" s="504"/>
      <c r="Z986" s="504"/>
      <c r="AA986" s="504"/>
      <c r="AB986" s="504"/>
      <c r="AC986" s="504"/>
    </row>
    <row r="987" spans="1:29" ht="45" x14ac:dyDescent="0.25">
      <c r="A987" s="616" t="s">
        <v>745</v>
      </c>
      <c r="B987" s="434" t="s">
        <v>314</v>
      </c>
      <c r="C987" s="509">
        <f t="shared" ref="C987:E987" si="2866">C988</f>
        <v>8619623.4199999999</v>
      </c>
      <c r="D987" s="509">
        <f t="shared" si="2866"/>
        <v>7949923.0700000003</v>
      </c>
      <c r="E987" s="509">
        <f t="shared" si="2866"/>
        <v>7757605.71</v>
      </c>
      <c r="F987" s="561">
        <f t="shared" ref="F987:F989" si="2867">E987/C987*100</f>
        <v>89.999357651752263</v>
      </c>
      <c r="G987" s="509"/>
      <c r="H987" s="509"/>
      <c r="I987" s="509"/>
      <c r="J987" s="509">
        <f>J988</f>
        <v>824943.4</v>
      </c>
      <c r="K987" s="509">
        <f t="shared" ref="K987:U987" si="2868">K988</f>
        <v>1086129.7</v>
      </c>
      <c r="L987" s="509">
        <f t="shared" si="2868"/>
        <v>1081713.17</v>
      </c>
      <c r="M987" s="509">
        <f t="shared" si="2868"/>
        <v>1535663.96</v>
      </c>
      <c r="N987" s="509">
        <f t="shared" si="2868"/>
        <v>1532716.48</v>
      </c>
      <c r="O987" s="509">
        <f t="shared" si="2868"/>
        <v>1431203.77</v>
      </c>
      <c r="P987" s="509">
        <f t="shared" si="2868"/>
        <v>2048385.79</v>
      </c>
      <c r="Q987" s="509">
        <f t="shared" si="2868"/>
        <v>2040908.6600000001</v>
      </c>
      <c r="R987" s="509">
        <f t="shared" si="2868"/>
        <v>2033522.6</v>
      </c>
      <c r="S987" s="509">
        <f t="shared" si="2868"/>
        <v>4210630.2699999996</v>
      </c>
      <c r="T987" s="509">
        <f t="shared" si="2868"/>
        <v>3290168.23</v>
      </c>
      <c r="U987" s="509">
        <f t="shared" si="2868"/>
        <v>3211166.17</v>
      </c>
      <c r="V987" s="579">
        <f t="shared" si="2833"/>
        <v>76.263313663016064</v>
      </c>
      <c r="W987" s="504"/>
      <c r="X987" s="504"/>
      <c r="Y987" s="504"/>
      <c r="Z987" s="504"/>
      <c r="AA987" s="504"/>
      <c r="AB987" s="504"/>
      <c r="AC987" s="504"/>
    </row>
    <row r="988" spans="1:29" x14ac:dyDescent="0.25">
      <c r="A988" s="616"/>
      <c r="B988" s="505" t="s">
        <v>312</v>
      </c>
      <c r="C988" s="573">
        <f t="shared" ref="C988" si="2869">C989+C990+C991+C992+C993+C994+C995</f>
        <v>8619623.4199999999</v>
      </c>
      <c r="D988" s="573">
        <f t="shared" ref="D988" si="2870">D989+D990+D991+D992+D993+D994+D995</f>
        <v>7949923.0700000003</v>
      </c>
      <c r="E988" s="573">
        <f t="shared" ref="E988" si="2871">E989+E990+E991+E992+E993+E994+E995</f>
        <v>7757605.71</v>
      </c>
      <c r="F988" s="562">
        <f t="shared" si="2867"/>
        <v>89.999357651752263</v>
      </c>
      <c r="G988" s="545"/>
      <c r="H988" s="545"/>
      <c r="I988" s="545"/>
      <c r="J988" s="545">
        <f>J989+J990+J991+J992+J993+J994+J995</f>
        <v>824943.4</v>
      </c>
      <c r="K988" s="545">
        <f t="shared" ref="K988" si="2872">K989+K990+K991+K992+K993+K994+K995</f>
        <v>1086129.7</v>
      </c>
      <c r="L988" s="545">
        <f t="shared" ref="L988" si="2873">L989+L990+L991+L992+L993+L994+L995</f>
        <v>1081713.17</v>
      </c>
      <c r="M988" s="545">
        <f t="shared" ref="M988" si="2874">M989+M990+M991+M992+M993+M994+M995</f>
        <v>1535663.96</v>
      </c>
      <c r="N988" s="545">
        <f t="shared" ref="N988" si="2875">N989+N990+N991+N992+N993+N994+N995</f>
        <v>1532716.48</v>
      </c>
      <c r="O988" s="545">
        <f t="shared" ref="O988" si="2876">O989+O990+O991+O992+O993+O994+O995</f>
        <v>1431203.77</v>
      </c>
      <c r="P988" s="545">
        <f t="shared" ref="P988" si="2877">P989+P990+P991+P992+P993+P994+P995</f>
        <v>2048385.79</v>
      </c>
      <c r="Q988" s="545">
        <f t="shared" ref="Q988" si="2878">Q989+Q990+Q991+Q992+Q993+Q994+Q995</f>
        <v>2040908.6600000001</v>
      </c>
      <c r="R988" s="545">
        <f t="shared" ref="R988" si="2879">R989+R990+R991+R992+R993+R994+R995</f>
        <v>2033522.6</v>
      </c>
      <c r="S988" s="545">
        <f t="shared" ref="S988" si="2880">S989+S990+S991+S992+S993+S994+S995</f>
        <v>4210630.2699999996</v>
      </c>
      <c r="T988" s="545">
        <f t="shared" ref="T988" si="2881">T989+T990+T991+T992+T993+T994+T995</f>
        <v>3290168.23</v>
      </c>
      <c r="U988" s="545">
        <f t="shared" ref="U988" si="2882">U989+U990+U991+U992+U993+U994+U995</f>
        <v>3211166.17</v>
      </c>
      <c r="V988" s="572">
        <f t="shared" si="2833"/>
        <v>76.263313663016064</v>
      </c>
      <c r="W988" s="504"/>
      <c r="X988" s="504"/>
      <c r="Y988" s="504"/>
      <c r="Z988" s="504"/>
      <c r="AA988" s="504"/>
      <c r="AB988" s="504"/>
      <c r="AC988" s="504"/>
    </row>
    <row r="989" spans="1:29" x14ac:dyDescent="0.25">
      <c r="A989" s="616"/>
      <c r="B989" s="569" t="s">
        <v>28</v>
      </c>
      <c r="C989" s="496">
        <f t="shared" ref="C989" si="2883">G989+J989+M989+P989+S989</f>
        <v>44000</v>
      </c>
      <c r="D989" s="496">
        <f t="shared" ref="D989" si="2884">H989+K989+N989+Q989+T989</f>
        <v>98834.48</v>
      </c>
      <c r="E989" s="496">
        <f t="shared" ref="E989" si="2885">I989+L989+O989+R989+U989</f>
        <v>92395.37000000001</v>
      </c>
      <c r="F989" s="561">
        <f t="shared" si="2867"/>
        <v>209.98947727272727</v>
      </c>
      <c r="G989" s="496"/>
      <c r="H989" s="509"/>
      <c r="I989" s="509"/>
      <c r="J989" s="588">
        <v>1000</v>
      </c>
      <c r="K989" s="588">
        <v>1000</v>
      </c>
      <c r="L989" s="588">
        <v>999</v>
      </c>
      <c r="M989" s="588">
        <v>7500</v>
      </c>
      <c r="N989" s="588">
        <v>13039</v>
      </c>
      <c r="O989" s="588">
        <v>7490.36</v>
      </c>
      <c r="P989" s="588">
        <v>8500</v>
      </c>
      <c r="Q989" s="588">
        <v>59284</v>
      </c>
      <c r="R989" s="588">
        <v>58606.27</v>
      </c>
      <c r="S989" s="588">
        <v>27000</v>
      </c>
      <c r="T989" s="588">
        <v>25511.48</v>
      </c>
      <c r="U989" s="588">
        <v>25299.74</v>
      </c>
      <c r="V989" s="575">
        <f t="shared" si="2833"/>
        <v>93.702740740740737</v>
      </c>
      <c r="W989" s="504"/>
      <c r="X989" s="504"/>
      <c r="Y989" s="504"/>
      <c r="Z989" s="504"/>
      <c r="AA989" s="504"/>
      <c r="AB989" s="504"/>
      <c r="AC989" s="504"/>
    </row>
    <row r="990" spans="1:29" x14ac:dyDescent="0.25">
      <c r="A990" s="616"/>
      <c r="B990" s="569" t="s">
        <v>29</v>
      </c>
      <c r="C990" s="496">
        <f t="shared" ref="C990" si="2886">G990+J990+M990+P990+S990</f>
        <v>1373692.99</v>
      </c>
      <c r="D990" s="496">
        <f t="shared" ref="D990" si="2887">H990+K990+N990+Q990+T990</f>
        <v>2070569.04</v>
      </c>
      <c r="E990" s="496">
        <f t="shared" ref="E990" si="2888">I990+L990+O990+R990+U990</f>
        <v>2066087.32</v>
      </c>
      <c r="F990" s="561">
        <f t="shared" ref="F990" si="2889">E990/C990*100</f>
        <v>150.40386280197876</v>
      </c>
      <c r="G990" s="496"/>
      <c r="H990" s="509"/>
      <c r="I990" s="509"/>
      <c r="J990" s="588">
        <v>1200</v>
      </c>
      <c r="K990" s="588">
        <v>10000</v>
      </c>
      <c r="L990" s="588">
        <v>9992.16</v>
      </c>
      <c r="M990" s="588">
        <v>280747</v>
      </c>
      <c r="N990" s="588">
        <v>286473.90999999997</v>
      </c>
      <c r="O990" s="588">
        <v>285439.40000000002</v>
      </c>
      <c r="P990" s="588">
        <v>539620.99</v>
      </c>
      <c r="Q990" s="588">
        <v>543375.79</v>
      </c>
      <c r="R990" s="588">
        <v>542812.91</v>
      </c>
      <c r="S990" s="588">
        <v>552125</v>
      </c>
      <c r="T990" s="588">
        <v>1230719.3400000001</v>
      </c>
      <c r="U990" s="588">
        <v>1227842.8500000001</v>
      </c>
      <c r="V990" s="575">
        <f t="shared" si="2833"/>
        <v>222.384940004528</v>
      </c>
      <c r="W990" s="504"/>
      <c r="X990" s="504"/>
      <c r="Y990" s="504"/>
      <c r="Z990" s="504"/>
      <c r="AA990" s="504"/>
      <c r="AB990" s="504"/>
      <c r="AC990" s="504"/>
    </row>
    <row r="991" spans="1:29" x14ac:dyDescent="0.25">
      <c r="A991" s="616"/>
      <c r="B991" s="569" t="s">
        <v>30</v>
      </c>
      <c r="C991" s="496">
        <f t="shared" ref="C991" si="2890">G991+J991+M991+P991+S991</f>
        <v>141151.76</v>
      </c>
      <c r="D991" s="496">
        <f t="shared" ref="D991" si="2891">H991+K991+N991+Q991+T991</f>
        <v>136455.14000000001</v>
      </c>
      <c r="E991" s="496">
        <f t="shared" ref="E991" si="2892">I991+L991+O991+R991+U991</f>
        <v>136343.24000000002</v>
      </c>
      <c r="F991" s="561">
        <f t="shared" ref="F991" si="2893">E991/C991*100</f>
        <v>96.593368725972667</v>
      </c>
      <c r="G991" s="496"/>
      <c r="H991" s="509"/>
      <c r="I991" s="509"/>
      <c r="J991" s="588">
        <v>0</v>
      </c>
      <c r="K991" s="588">
        <v>0</v>
      </c>
      <c r="L991" s="588">
        <v>0</v>
      </c>
      <c r="M991" s="588">
        <v>27815.96</v>
      </c>
      <c r="N991" s="588">
        <v>27554.65</v>
      </c>
      <c r="O991" s="588">
        <v>27554.65</v>
      </c>
      <c r="P991" s="588">
        <v>61008.800000000003</v>
      </c>
      <c r="Q991" s="588">
        <v>59031.58</v>
      </c>
      <c r="R991" s="588">
        <v>59017.86</v>
      </c>
      <c r="S991" s="588">
        <v>52327</v>
      </c>
      <c r="T991" s="588">
        <v>49868.91</v>
      </c>
      <c r="U991" s="588">
        <v>49770.73</v>
      </c>
      <c r="V991" s="575">
        <f t="shared" si="2833"/>
        <v>95.114816442754218</v>
      </c>
      <c r="W991" s="504"/>
      <c r="X991" s="504"/>
      <c r="Y991" s="504"/>
      <c r="Z991" s="504"/>
      <c r="AA991" s="504"/>
      <c r="AB991" s="504"/>
      <c r="AC991" s="504"/>
    </row>
    <row r="992" spans="1:29" x14ac:dyDescent="0.25">
      <c r="A992" s="616"/>
      <c r="B992" s="569" t="s">
        <v>31</v>
      </c>
      <c r="C992" s="496">
        <f t="shared" ref="C992" si="2894">G992+J992+M992+P992+S992</f>
        <v>531800</v>
      </c>
      <c r="D992" s="496">
        <f t="shared" ref="D992" si="2895">H992+K992+N992+Q992+T992</f>
        <v>525017.65</v>
      </c>
      <c r="E992" s="496">
        <f t="shared" ref="E992" si="2896">I992+L992+O992+R992+U992</f>
        <v>523056.05999999994</v>
      </c>
      <c r="F992" s="561">
        <f t="shared" ref="F992" si="2897">E992/C992*100</f>
        <v>98.355784129371941</v>
      </c>
      <c r="G992" s="496"/>
      <c r="H992" s="509"/>
      <c r="I992" s="509"/>
      <c r="J992" s="588">
        <v>50000</v>
      </c>
      <c r="K992" s="588">
        <v>67340</v>
      </c>
      <c r="L992" s="588">
        <v>66499.97</v>
      </c>
      <c r="M992" s="588">
        <v>63300</v>
      </c>
      <c r="N992" s="588">
        <v>63225.75</v>
      </c>
      <c r="O992" s="588">
        <v>63224.81</v>
      </c>
      <c r="P992" s="588">
        <v>221500</v>
      </c>
      <c r="Q992" s="588">
        <v>219996.86</v>
      </c>
      <c r="R992" s="588">
        <v>218895.55</v>
      </c>
      <c r="S992" s="588">
        <v>197000</v>
      </c>
      <c r="T992" s="588">
        <v>174455.04000000001</v>
      </c>
      <c r="U992" s="588">
        <v>174435.73</v>
      </c>
      <c r="V992" s="575">
        <f t="shared" si="2833"/>
        <v>88.546055837563458</v>
      </c>
      <c r="W992" s="504"/>
      <c r="X992" s="504"/>
      <c r="Y992" s="504"/>
      <c r="Z992" s="504"/>
      <c r="AA992" s="504"/>
      <c r="AB992" s="504"/>
      <c r="AC992" s="504"/>
    </row>
    <row r="993" spans="1:29" x14ac:dyDescent="0.25">
      <c r="A993" s="616"/>
      <c r="B993" s="569" t="s">
        <v>32</v>
      </c>
      <c r="C993" s="496">
        <f t="shared" ref="C993" si="2898">G993+J993+M993+P993+S993</f>
        <v>1391372</v>
      </c>
      <c r="D993" s="496">
        <f t="shared" ref="D993" si="2899">H993+K993+N993+Q993+T993</f>
        <v>1344027.9</v>
      </c>
      <c r="E993" s="496">
        <f t="shared" ref="E993" si="2900">I993+L993+O993+R993+U993</f>
        <v>1233282.26</v>
      </c>
      <c r="F993" s="561">
        <f t="shared" ref="F993" si="2901">E993/C993*100</f>
        <v>88.637852421925984</v>
      </c>
      <c r="G993" s="496"/>
      <c r="H993" s="509"/>
      <c r="I993" s="509"/>
      <c r="J993" s="588">
        <v>73800</v>
      </c>
      <c r="K993" s="588">
        <v>88250.84</v>
      </c>
      <c r="L993" s="588">
        <v>88222</v>
      </c>
      <c r="M993" s="588">
        <v>423725</v>
      </c>
      <c r="N993" s="588">
        <v>423725</v>
      </c>
      <c r="O993" s="588">
        <v>354435.24</v>
      </c>
      <c r="P993" s="588">
        <v>428847</v>
      </c>
      <c r="Q993" s="588">
        <v>442887</v>
      </c>
      <c r="R993" s="588">
        <v>439812.77</v>
      </c>
      <c r="S993" s="588">
        <v>465000</v>
      </c>
      <c r="T993" s="588">
        <v>389165.06</v>
      </c>
      <c r="U993" s="588">
        <v>350812.25</v>
      </c>
      <c r="V993" s="575">
        <f t="shared" si="2833"/>
        <v>75.443494623655909</v>
      </c>
      <c r="W993" s="504"/>
      <c r="X993" s="504"/>
      <c r="Y993" s="504"/>
      <c r="Z993" s="504"/>
      <c r="AA993" s="504"/>
      <c r="AB993" s="504"/>
      <c r="AC993" s="504"/>
    </row>
    <row r="994" spans="1:29" x14ac:dyDescent="0.25">
      <c r="A994" s="616"/>
      <c r="B994" s="569" t="s">
        <v>33</v>
      </c>
      <c r="C994" s="496">
        <f t="shared" ref="C994" si="2902">G994+J994+M994+P994+S994</f>
        <v>418521.27</v>
      </c>
      <c r="D994" s="496">
        <f t="shared" ref="D994" si="2903">H994+K994+N994+Q994+T994</f>
        <v>545646.59000000008</v>
      </c>
      <c r="E994" s="496">
        <f t="shared" ref="E994" si="2904">I994+L994+O994+R994+U994</f>
        <v>508233.66000000003</v>
      </c>
      <c r="F994" s="561">
        <f t="shared" ref="F994" si="2905">E994/C994*100</f>
        <v>121.43556288071093</v>
      </c>
      <c r="G994" s="496"/>
      <c r="H994" s="509"/>
      <c r="I994" s="509"/>
      <c r="J994" s="588">
        <v>116770</v>
      </c>
      <c r="K994" s="588">
        <v>111225.64</v>
      </c>
      <c r="L994" s="588">
        <v>111223.96</v>
      </c>
      <c r="M994" s="588">
        <v>101500</v>
      </c>
      <c r="N994" s="588">
        <v>101499.8</v>
      </c>
      <c r="O994" s="588">
        <v>101498.11</v>
      </c>
      <c r="P994" s="588">
        <v>92000</v>
      </c>
      <c r="Q994" s="588">
        <v>91133.33</v>
      </c>
      <c r="R994" s="588">
        <v>91133.27</v>
      </c>
      <c r="S994" s="588">
        <v>108251.27</v>
      </c>
      <c r="T994" s="588">
        <v>241787.82</v>
      </c>
      <c r="U994" s="588">
        <v>204378.32</v>
      </c>
      <c r="V994" s="575">
        <f t="shared" si="2833"/>
        <v>188.79992816712451</v>
      </c>
      <c r="W994" s="504"/>
      <c r="X994" s="504"/>
      <c r="Y994" s="504"/>
      <c r="Z994" s="504"/>
      <c r="AA994" s="504"/>
      <c r="AB994" s="504"/>
      <c r="AC994" s="504"/>
    </row>
    <row r="995" spans="1:29" x14ac:dyDescent="0.25">
      <c r="A995" s="616"/>
      <c r="B995" s="569" t="s">
        <v>34</v>
      </c>
      <c r="C995" s="496">
        <f t="shared" ref="C995" si="2906">G995+J995+M995+P995+S995</f>
        <v>4719085.4000000004</v>
      </c>
      <c r="D995" s="496">
        <f t="shared" ref="D995" si="2907">H995+K995+N995+Q995+T995</f>
        <v>3229372.27</v>
      </c>
      <c r="E995" s="496">
        <f t="shared" ref="E995" si="2908">I995+L995+O995+R995+U995</f>
        <v>3198207.8</v>
      </c>
      <c r="F995" s="561">
        <f t="shared" ref="F995" si="2909">E995/C995*100</f>
        <v>67.771772047185237</v>
      </c>
      <c r="G995" s="496"/>
      <c r="H995" s="509"/>
      <c r="I995" s="509"/>
      <c r="J995" s="588">
        <v>582173.4</v>
      </c>
      <c r="K995" s="588">
        <v>808313.22</v>
      </c>
      <c r="L995" s="588">
        <v>804776.08</v>
      </c>
      <c r="M995" s="588">
        <v>631076</v>
      </c>
      <c r="N995" s="588">
        <v>617198.37</v>
      </c>
      <c r="O995" s="588">
        <v>591561.19999999995</v>
      </c>
      <c r="P995" s="588">
        <v>696909</v>
      </c>
      <c r="Q995" s="588">
        <v>625200.1</v>
      </c>
      <c r="R995" s="588">
        <v>623243.97</v>
      </c>
      <c r="S995" s="588">
        <v>2808927</v>
      </c>
      <c r="T995" s="588">
        <v>1178660.58</v>
      </c>
      <c r="U995" s="588">
        <v>1178626.55</v>
      </c>
      <c r="V995" s="575">
        <f t="shared" si="2833"/>
        <v>41.9600277970912</v>
      </c>
      <c r="W995" s="504"/>
      <c r="X995" s="504"/>
      <c r="Y995" s="504"/>
      <c r="Z995" s="504"/>
      <c r="AA995" s="504"/>
      <c r="AB995" s="504"/>
      <c r="AC995" s="504"/>
    </row>
    <row r="996" spans="1:29" ht="94.5" customHeight="1" x14ac:dyDescent="0.25">
      <c r="A996" s="616" t="s">
        <v>746</v>
      </c>
      <c r="B996" s="434" t="s">
        <v>315</v>
      </c>
      <c r="C996" s="509">
        <f>C997</f>
        <v>3438519.02</v>
      </c>
      <c r="D996" s="509">
        <f t="shared" ref="D996:E996" si="2910">D997</f>
        <v>6188857.2199999997</v>
      </c>
      <c r="E996" s="509">
        <f t="shared" si="2910"/>
        <v>5296066.42</v>
      </c>
      <c r="F996" s="561">
        <f t="shared" ref="F996:F998" si="2911">E996/C996*100</f>
        <v>154.0217282264735</v>
      </c>
      <c r="G996" s="509"/>
      <c r="H996" s="509"/>
      <c r="I996" s="509"/>
      <c r="J996" s="509">
        <f>J997</f>
        <v>158000</v>
      </c>
      <c r="K996" s="509">
        <f t="shared" ref="K996:U996" si="2912">K997</f>
        <v>350280.47</v>
      </c>
      <c r="L996" s="509">
        <f t="shared" si="2912"/>
        <v>307329.93</v>
      </c>
      <c r="M996" s="509">
        <f t="shared" si="2912"/>
        <v>547282.19999999995</v>
      </c>
      <c r="N996" s="509">
        <f t="shared" si="2912"/>
        <v>559631.38</v>
      </c>
      <c r="O996" s="509">
        <f t="shared" si="2912"/>
        <v>550872.89</v>
      </c>
      <c r="P996" s="509">
        <f t="shared" si="2912"/>
        <v>931392.95</v>
      </c>
      <c r="Q996" s="509">
        <f t="shared" si="2912"/>
        <v>2050952.8000000003</v>
      </c>
      <c r="R996" s="509">
        <f t="shared" si="2912"/>
        <v>1718516</v>
      </c>
      <c r="S996" s="509">
        <f t="shared" si="2912"/>
        <v>1801843.87</v>
      </c>
      <c r="T996" s="509">
        <f t="shared" si="2912"/>
        <v>3227992.57</v>
      </c>
      <c r="U996" s="509">
        <f t="shared" si="2912"/>
        <v>2719347.6</v>
      </c>
      <c r="V996" s="579">
        <f t="shared" ref="V996:V1002" si="2913">U996/S996*100</f>
        <v>150.9202681362176</v>
      </c>
      <c r="W996" s="504"/>
      <c r="X996" s="504"/>
      <c r="Y996" s="504"/>
      <c r="Z996" s="504"/>
      <c r="AA996" s="504"/>
      <c r="AB996" s="504"/>
      <c r="AC996" s="504"/>
    </row>
    <row r="997" spans="1:29" x14ac:dyDescent="0.25">
      <c r="A997" s="616"/>
      <c r="B997" s="505" t="s">
        <v>312</v>
      </c>
      <c r="C997" s="545">
        <f t="shared" ref="C997:E997" si="2914">C998+C999+C1000+C1001+C1002</f>
        <v>3438519.02</v>
      </c>
      <c r="D997" s="545">
        <f t="shared" si="2914"/>
        <v>6188857.2199999997</v>
      </c>
      <c r="E997" s="545">
        <f t="shared" si="2914"/>
        <v>5296066.42</v>
      </c>
      <c r="F997" s="562">
        <f t="shared" si="2911"/>
        <v>154.0217282264735</v>
      </c>
      <c r="G997" s="545"/>
      <c r="H997" s="545"/>
      <c r="I997" s="545"/>
      <c r="J997" s="545">
        <f>J998+J999+J1000+J1001+J1002</f>
        <v>158000</v>
      </c>
      <c r="K997" s="545">
        <f t="shared" ref="K997:U997" si="2915">K998+K999+K1000+K1001+K1002</f>
        <v>350280.47</v>
      </c>
      <c r="L997" s="545">
        <f t="shared" si="2915"/>
        <v>307329.93</v>
      </c>
      <c r="M997" s="545">
        <f>M998+M999+M1000+M1001+M1002</f>
        <v>547282.19999999995</v>
      </c>
      <c r="N997" s="545">
        <f t="shared" si="2915"/>
        <v>559631.38</v>
      </c>
      <c r="O997" s="545">
        <f t="shared" si="2915"/>
        <v>550872.89</v>
      </c>
      <c r="P997" s="545">
        <f t="shared" si="2915"/>
        <v>931392.95</v>
      </c>
      <c r="Q997" s="545">
        <f t="shared" si="2915"/>
        <v>2050952.8000000003</v>
      </c>
      <c r="R997" s="545">
        <f t="shared" si="2915"/>
        <v>1718516</v>
      </c>
      <c r="S997" s="545">
        <f t="shared" si="2915"/>
        <v>1801843.87</v>
      </c>
      <c r="T997" s="545">
        <f t="shared" si="2915"/>
        <v>3227992.57</v>
      </c>
      <c r="U997" s="545">
        <f t="shared" si="2915"/>
        <v>2719347.6</v>
      </c>
      <c r="V997" s="580">
        <f t="shared" si="2913"/>
        <v>150.9202681362176</v>
      </c>
      <c r="W997" s="504"/>
      <c r="X997" s="504"/>
      <c r="Y997" s="504"/>
      <c r="Z997" s="504"/>
      <c r="AA997" s="504"/>
      <c r="AB997" s="504"/>
      <c r="AC997" s="504"/>
    </row>
    <row r="998" spans="1:29" x14ac:dyDescent="0.25">
      <c r="A998" s="616"/>
      <c r="B998" s="569" t="s">
        <v>29</v>
      </c>
      <c r="C998" s="588">
        <f t="shared" ref="C998" si="2916">G998+J998+M998+P998+S998</f>
        <v>932131.04</v>
      </c>
      <c r="D998" s="588">
        <f t="shared" ref="D998" si="2917">H998+K998+N998+Q998+T998</f>
        <v>1432060.93</v>
      </c>
      <c r="E998" s="588">
        <f t="shared" ref="E998" si="2918">I998+L998+O998+R998+U998</f>
        <v>1210877.4399999999</v>
      </c>
      <c r="F998" s="561">
        <f t="shared" si="2911"/>
        <v>129.90420745992967</v>
      </c>
      <c r="G998" s="496"/>
      <c r="H998" s="509"/>
      <c r="I998" s="509"/>
      <c r="J998" s="588">
        <v>50000</v>
      </c>
      <c r="K998" s="588">
        <v>242280.47</v>
      </c>
      <c r="L998" s="588">
        <v>199359.2</v>
      </c>
      <c r="M998" s="588">
        <v>297282.2</v>
      </c>
      <c r="N998" s="588">
        <v>211107.72</v>
      </c>
      <c r="O998" s="588">
        <v>203038.58</v>
      </c>
      <c r="P998" s="588">
        <v>221162</v>
      </c>
      <c r="Q998" s="588">
        <v>323207</v>
      </c>
      <c r="R998" s="588">
        <v>196863.97</v>
      </c>
      <c r="S998" s="588">
        <v>363686.84</v>
      </c>
      <c r="T998" s="588">
        <v>655465.74</v>
      </c>
      <c r="U998" s="588">
        <v>611615.68999999994</v>
      </c>
      <c r="V998" s="575">
        <f t="shared" si="2913"/>
        <v>168.17097093752415</v>
      </c>
      <c r="W998" s="504"/>
      <c r="X998" s="504"/>
      <c r="Y998" s="504"/>
      <c r="Z998" s="504"/>
      <c r="AA998" s="504"/>
      <c r="AB998" s="504"/>
      <c r="AC998" s="504"/>
    </row>
    <row r="999" spans="1:29" x14ac:dyDescent="0.25">
      <c r="A999" s="616"/>
      <c r="B999" s="569" t="s">
        <v>31</v>
      </c>
      <c r="C999" s="588">
        <f t="shared" ref="C999" si="2919">G999+J999+M999+P999+S999</f>
        <v>1332</v>
      </c>
      <c r="D999" s="588">
        <f t="shared" ref="D999" si="2920">H999+K999+N999+Q999+T999</f>
        <v>12812.2</v>
      </c>
      <c r="E999" s="588">
        <f t="shared" ref="E999" si="2921">I999+L999+O999+R999+U999</f>
        <v>12795.85</v>
      </c>
      <c r="F999" s="561">
        <f t="shared" ref="F999" si="2922">E999/C999*100</f>
        <v>960.6493993993995</v>
      </c>
      <c r="G999" s="509"/>
      <c r="H999" s="509"/>
      <c r="I999" s="509"/>
      <c r="J999" s="588">
        <v>0</v>
      </c>
      <c r="K999" s="588">
        <v>0</v>
      </c>
      <c r="L999" s="588">
        <v>0</v>
      </c>
      <c r="M999" s="588">
        <v>0</v>
      </c>
      <c r="N999" s="588">
        <v>3580.2</v>
      </c>
      <c r="O999" s="588">
        <v>3563.85</v>
      </c>
      <c r="P999" s="588">
        <v>1332</v>
      </c>
      <c r="Q999" s="588">
        <v>1332</v>
      </c>
      <c r="R999" s="588">
        <v>1332</v>
      </c>
      <c r="S999" s="588">
        <v>0</v>
      </c>
      <c r="T999" s="588">
        <v>7900</v>
      </c>
      <c r="U999" s="588">
        <v>7900</v>
      </c>
      <c r="V999" s="575">
        <v>0</v>
      </c>
      <c r="W999" s="504"/>
      <c r="X999" s="504"/>
      <c r="Y999" s="504"/>
      <c r="Z999" s="504"/>
      <c r="AA999" s="504"/>
      <c r="AB999" s="504"/>
      <c r="AC999" s="504"/>
    </row>
    <row r="1000" spans="1:29" x14ac:dyDescent="0.25">
      <c r="A1000" s="616"/>
      <c r="B1000" s="569" t="s">
        <v>32</v>
      </c>
      <c r="C1000" s="588">
        <f t="shared" ref="C1000" si="2923">G1000+J1000+M1000+P1000+S1000</f>
        <v>84860</v>
      </c>
      <c r="D1000" s="588">
        <f t="shared" ref="D1000" si="2924">H1000+K1000+N1000+Q1000+T1000</f>
        <v>146290.88</v>
      </c>
      <c r="E1000" s="588">
        <f t="shared" ref="E1000" si="2925">I1000+L1000+O1000+R1000+U1000</f>
        <v>111158.86</v>
      </c>
      <c r="F1000" s="561">
        <f t="shared" ref="F1000" si="2926">E1000/C1000*100</f>
        <v>130.99087909497996</v>
      </c>
      <c r="G1000" s="496"/>
      <c r="H1000" s="509"/>
      <c r="I1000" s="509"/>
      <c r="J1000" s="588">
        <v>0</v>
      </c>
      <c r="K1000" s="588">
        <v>0</v>
      </c>
      <c r="L1000" s="588">
        <v>0</v>
      </c>
      <c r="M1000" s="588">
        <v>0</v>
      </c>
      <c r="N1000" s="588">
        <v>0</v>
      </c>
      <c r="O1000" s="588">
        <v>0</v>
      </c>
      <c r="P1000" s="588">
        <v>27500</v>
      </c>
      <c r="Q1000" s="588">
        <v>85484.55</v>
      </c>
      <c r="R1000" s="588">
        <v>50352.53</v>
      </c>
      <c r="S1000" s="588">
        <v>57360</v>
      </c>
      <c r="T1000" s="588">
        <v>60806.33</v>
      </c>
      <c r="U1000" s="588">
        <v>60806.33</v>
      </c>
      <c r="V1000" s="575">
        <f t="shared" si="2913"/>
        <v>106.00824616457463</v>
      </c>
      <c r="W1000" s="504"/>
      <c r="X1000" s="504"/>
      <c r="Y1000" s="504"/>
      <c r="Z1000" s="504"/>
      <c r="AA1000" s="504"/>
      <c r="AB1000" s="504"/>
      <c r="AC1000" s="504"/>
    </row>
    <row r="1001" spans="1:29" x14ac:dyDescent="0.25">
      <c r="A1001" s="616"/>
      <c r="B1001" s="569" t="s">
        <v>33</v>
      </c>
      <c r="C1001" s="588">
        <f t="shared" ref="C1001" si="2927">G1001+J1001+M1001+P1001+S1001</f>
        <v>1728195.98</v>
      </c>
      <c r="D1001" s="588">
        <f t="shared" ref="D1001" si="2928">H1001+K1001+N1001+Q1001+T1001</f>
        <v>3644221.77</v>
      </c>
      <c r="E1001" s="588">
        <f t="shared" ref="E1001" si="2929">I1001+L1001+O1001+R1001+U1001</f>
        <v>3009236.5</v>
      </c>
      <c r="F1001" s="561">
        <f t="shared" ref="F1001" si="2930">E1001/C1001*100</f>
        <v>174.12588241294253</v>
      </c>
      <c r="G1001" s="496"/>
      <c r="H1001" s="509"/>
      <c r="I1001" s="509"/>
      <c r="J1001" s="588">
        <v>0</v>
      </c>
      <c r="K1001" s="588">
        <v>0</v>
      </c>
      <c r="L1001" s="588">
        <v>0</v>
      </c>
      <c r="M1001" s="588">
        <v>0</v>
      </c>
      <c r="N1001" s="588">
        <v>47404.46</v>
      </c>
      <c r="O1001" s="588">
        <v>47403.46</v>
      </c>
      <c r="P1001" s="588">
        <v>527398.94999999995</v>
      </c>
      <c r="Q1001" s="588">
        <v>1271210.8500000001</v>
      </c>
      <c r="R1001" s="588">
        <v>1101021.5</v>
      </c>
      <c r="S1001" s="588">
        <v>1200797.03</v>
      </c>
      <c r="T1001" s="588">
        <v>2325606.46</v>
      </c>
      <c r="U1001" s="588">
        <v>1860811.54</v>
      </c>
      <c r="V1001" s="575">
        <f t="shared" si="2913"/>
        <v>154.96470206959123</v>
      </c>
      <c r="W1001" s="504"/>
      <c r="X1001" s="504"/>
      <c r="Y1001" s="504"/>
      <c r="Z1001" s="504"/>
      <c r="AA1001" s="504"/>
      <c r="AB1001" s="504"/>
      <c r="AC1001" s="504"/>
    </row>
    <row r="1002" spans="1:29" x14ac:dyDescent="0.25">
      <c r="A1002" s="616"/>
      <c r="B1002" s="569" t="s">
        <v>34</v>
      </c>
      <c r="C1002" s="588">
        <f t="shared" ref="C1002" si="2931">G1002+J1002+M1002+P1002+S1002</f>
        <v>692000</v>
      </c>
      <c r="D1002" s="588">
        <f t="shared" ref="D1002" si="2932">H1002+K1002+N1002+Q1002+T1002</f>
        <v>953471.44000000006</v>
      </c>
      <c r="E1002" s="588">
        <f t="shared" ref="E1002" si="2933">I1002+L1002+O1002+R1002+U1002</f>
        <v>951997.77</v>
      </c>
      <c r="F1002" s="561">
        <f t="shared" ref="F1002" si="2934">E1002/C1002*100</f>
        <v>137.57193208092485</v>
      </c>
      <c r="G1002" s="496"/>
      <c r="H1002" s="509"/>
      <c r="I1002" s="509"/>
      <c r="J1002" s="509">
        <v>108000</v>
      </c>
      <c r="K1002" s="509">
        <v>108000</v>
      </c>
      <c r="L1002" s="509">
        <v>107970.73</v>
      </c>
      <c r="M1002" s="509">
        <v>250000</v>
      </c>
      <c r="N1002" s="509">
        <v>297539</v>
      </c>
      <c r="O1002" s="509">
        <v>296867</v>
      </c>
      <c r="P1002" s="509">
        <v>154000</v>
      </c>
      <c r="Q1002" s="509">
        <v>369718.4</v>
      </c>
      <c r="R1002" s="509">
        <v>368946</v>
      </c>
      <c r="S1002" s="509">
        <v>180000</v>
      </c>
      <c r="T1002" s="509">
        <v>178214.04</v>
      </c>
      <c r="U1002" s="509">
        <v>178214.04</v>
      </c>
      <c r="V1002" s="575">
        <f t="shared" si="2913"/>
        <v>99.007800000000003</v>
      </c>
      <c r="W1002" s="504"/>
      <c r="X1002" s="504"/>
      <c r="Y1002" s="504"/>
      <c r="Z1002" s="504"/>
      <c r="AA1002" s="504"/>
      <c r="AB1002" s="504"/>
      <c r="AC1002" s="504"/>
    </row>
    <row r="1003" spans="1:29" ht="30" x14ac:dyDescent="0.25">
      <c r="A1003" s="616" t="s">
        <v>747</v>
      </c>
      <c r="B1003" s="434" t="s">
        <v>316</v>
      </c>
      <c r="C1003" s="509">
        <f t="shared" ref="C1003:E1003" si="2935">C1004</f>
        <v>6865252</v>
      </c>
      <c r="D1003" s="509">
        <f t="shared" si="2935"/>
        <v>7562798.5999999996</v>
      </c>
      <c r="E1003" s="509">
        <f t="shared" si="2935"/>
        <v>7562749.3200000003</v>
      </c>
      <c r="F1003" s="561">
        <f t="shared" ref="F1003:F1005" si="2936">E1003/C1003*100</f>
        <v>110.15982108158593</v>
      </c>
      <c r="G1003" s="509"/>
      <c r="H1003" s="509"/>
      <c r="I1003" s="509"/>
      <c r="J1003" s="509">
        <f>J1004</f>
        <v>1414900</v>
      </c>
      <c r="K1003" s="509">
        <f t="shared" ref="K1003:U1003" si="2937">K1004</f>
        <v>1409900</v>
      </c>
      <c r="L1003" s="509">
        <f t="shared" si="2937"/>
        <v>1409880.75</v>
      </c>
      <c r="M1003" s="509">
        <f t="shared" si="2937"/>
        <v>1579200</v>
      </c>
      <c r="N1003" s="509">
        <f t="shared" si="2937"/>
        <v>1579200</v>
      </c>
      <c r="O1003" s="509">
        <f t="shared" si="2937"/>
        <v>1579169.97</v>
      </c>
      <c r="P1003" s="509">
        <f t="shared" si="2937"/>
        <v>1325400</v>
      </c>
      <c r="Q1003" s="509">
        <f t="shared" si="2937"/>
        <v>2030400</v>
      </c>
      <c r="R1003" s="509">
        <f t="shared" si="2937"/>
        <v>2030400</v>
      </c>
      <c r="S1003" s="509">
        <f t="shared" si="2937"/>
        <v>2545752</v>
      </c>
      <c r="T1003" s="509">
        <f t="shared" si="2937"/>
        <v>2543298.6</v>
      </c>
      <c r="U1003" s="509">
        <f t="shared" si="2937"/>
        <v>2543298.6</v>
      </c>
      <c r="V1003" s="579">
        <f t="shared" ref="V1003:V1006" si="2938">U1003/S1003*100</f>
        <v>99.903627690364189</v>
      </c>
      <c r="W1003" s="504"/>
      <c r="X1003" s="504"/>
      <c r="Y1003" s="504"/>
      <c r="Z1003" s="504"/>
      <c r="AA1003" s="504"/>
      <c r="AB1003" s="504"/>
      <c r="AC1003" s="504"/>
    </row>
    <row r="1004" spans="1:29" x14ac:dyDescent="0.25">
      <c r="A1004" s="616"/>
      <c r="B1004" s="505" t="s">
        <v>312</v>
      </c>
      <c r="C1004" s="545">
        <f>C1005+C1006+C1007</f>
        <v>6865252</v>
      </c>
      <c r="D1004" s="545">
        <f t="shared" ref="D1004:E1004" si="2939">D1005+D1006+D1007</f>
        <v>7562798.5999999996</v>
      </c>
      <c r="E1004" s="545">
        <f t="shared" si="2939"/>
        <v>7562749.3200000003</v>
      </c>
      <c r="F1004" s="562">
        <f t="shared" si="2936"/>
        <v>110.15982108158593</v>
      </c>
      <c r="G1004" s="545"/>
      <c r="H1004" s="545"/>
      <c r="I1004" s="545"/>
      <c r="J1004" s="545">
        <f t="shared" ref="J1004" si="2940">J1005+J1006+J1007</f>
        <v>1414900</v>
      </c>
      <c r="K1004" s="545">
        <f t="shared" ref="K1004" si="2941">K1005+K1006+K1007</f>
        <v>1409900</v>
      </c>
      <c r="L1004" s="545">
        <f t="shared" ref="L1004" si="2942">L1005+L1006+L1007</f>
        <v>1409880.75</v>
      </c>
      <c r="M1004" s="545">
        <f t="shared" ref="M1004" si="2943">M1005+M1006+M1007</f>
        <v>1579200</v>
      </c>
      <c r="N1004" s="545">
        <f t="shared" ref="N1004" si="2944">N1005+N1006+N1007</f>
        <v>1579200</v>
      </c>
      <c r="O1004" s="545">
        <f t="shared" ref="O1004" si="2945">O1005+O1006+O1007</f>
        <v>1579169.97</v>
      </c>
      <c r="P1004" s="545">
        <f t="shared" ref="P1004" si="2946">P1005+P1006+P1007</f>
        <v>1325400</v>
      </c>
      <c r="Q1004" s="545">
        <f t="shared" ref="Q1004" si="2947">Q1005+Q1006+Q1007</f>
        <v>2030400</v>
      </c>
      <c r="R1004" s="545">
        <f t="shared" ref="R1004" si="2948">R1005+R1006+R1007</f>
        <v>2030400</v>
      </c>
      <c r="S1004" s="545">
        <f t="shared" ref="S1004" si="2949">S1005+S1006+S1007</f>
        <v>2545752</v>
      </c>
      <c r="T1004" s="545">
        <f t="shared" ref="T1004" si="2950">T1005+T1006+T1007</f>
        <v>2543298.6</v>
      </c>
      <c r="U1004" s="545">
        <f t="shared" ref="U1004" si="2951">U1005+U1006+U1007</f>
        <v>2543298.6</v>
      </c>
      <c r="V1004" s="572">
        <f t="shared" si="2938"/>
        <v>99.903627690364189</v>
      </c>
      <c r="W1004" s="504"/>
      <c r="X1004" s="504"/>
      <c r="Y1004" s="504"/>
      <c r="Z1004" s="504"/>
      <c r="AA1004" s="504"/>
      <c r="AB1004" s="504"/>
      <c r="AC1004" s="504"/>
    </row>
    <row r="1005" spans="1:29" x14ac:dyDescent="0.25">
      <c r="A1005" s="616"/>
      <c r="B1005" s="569" t="s">
        <v>32</v>
      </c>
      <c r="C1005" s="588">
        <f t="shared" ref="C1005" si="2952">G1005+J1005+M1005+P1005+S1005</f>
        <v>6753900</v>
      </c>
      <c r="D1005" s="588">
        <f t="shared" ref="D1005" si="2953">H1005+K1005+N1005+Q1005+T1005</f>
        <v>7456446.5999999996</v>
      </c>
      <c r="E1005" s="588">
        <f t="shared" ref="E1005" si="2954">I1005+L1005+O1005+R1005+U1005</f>
        <v>7456397.3200000003</v>
      </c>
      <c r="F1005" s="561">
        <f t="shared" si="2936"/>
        <v>110.40135803017517</v>
      </c>
      <c r="G1005" s="496"/>
      <c r="H1005" s="509"/>
      <c r="I1005" s="509"/>
      <c r="J1005" s="509">
        <v>1395900</v>
      </c>
      <c r="K1005" s="509">
        <v>1395900</v>
      </c>
      <c r="L1005" s="509">
        <v>1395880.75</v>
      </c>
      <c r="M1005" s="509">
        <v>1579200</v>
      </c>
      <c r="N1005" s="509">
        <v>1579200</v>
      </c>
      <c r="O1005" s="509">
        <v>1579169.97</v>
      </c>
      <c r="P1005" s="509">
        <v>1325400</v>
      </c>
      <c r="Q1005" s="509">
        <v>2030400</v>
      </c>
      <c r="R1005" s="509">
        <v>2030400</v>
      </c>
      <c r="S1005" s="509">
        <v>2453400</v>
      </c>
      <c r="T1005" s="509">
        <v>2450946.6</v>
      </c>
      <c r="U1005" s="509">
        <v>2450946.6</v>
      </c>
      <c r="V1005" s="572">
        <f t="shared" si="2938"/>
        <v>99.9</v>
      </c>
      <c r="W1005" s="504"/>
      <c r="X1005" s="504"/>
      <c r="Y1005" s="504"/>
      <c r="Z1005" s="504"/>
      <c r="AA1005" s="504"/>
      <c r="AB1005" s="504"/>
      <c r="AC1005" s="504"/>
    </row>
    <row r="1006" spans="1:29" x14ac:dyDescent="0.25">
      <c r="A1006" s="616"/>
      <c r="B1006" s="569" t="s">
        <v>30</v>
      </c>
      <c r="C1006" s="588">
        <f t="shared" ref="C1006" si="2955">G1006+J1006+M1006+P1006+S1006</f>
        <v>92352</v>
      </c>
      <c r="D1006" s="588">
        <f t="shared" ref="D1006" si="2956">H1006+K1006+N1006+Q1006+T1006</f>
        <v>92352</v>
      </c>
      <c r="E1006" s="588">
        <f t="shared" ref="E1006" si="2957">I1006+L1006+O1006+R1006+U1006</f>
        <v>92352</v>
      </c>
      <c r="F1006" s="561">
        <f t="shared" ref="F1006" si="2958">E1006/C1006*100</f>
        <v>100</v>
      </c>
      <c r="G1006" s="496"/>
      <c r="H1006" s="509"/>
      <c r="I1006" s="509"/>
      <c r="J1006" s="509">
        <v>0</v>
      </c>
      <c r="K1006" s="509">
        <v>0</v>
      </c>
      <c r="L1006" s="509">
        <v>0</v>
      </c>
      <c r="M1006" s="509">
        <v>0</v>
      </c>
      <c r="N1006" s="509">
        <v>0</v>
      </c>
      <c r="O1006" s="509">
        <v>0</v>
      </c>
      <c r="P1006" s="509">
        <v>0</v>
      </c>
      <c r="Q1006" s="509">
        <v>0</v>
      </c>
      <c r="R1006" s="509">
        <v>0</v>
      </c>
      <c r="S1006" s="588">
        <v>92352</v>
      </c>
      <c r="T1006" s="588">
        <v>92352</v>
      </c>
      <c r="U1006" s="588">
        <v>92352</v>
      </c>
      <c r="V1006" s="575">
        <f t="shared" si="2938"/>
        <v>100</v>
      </c>
      <c r="W1006" s="504"/>
      <c r="X1006" s="504"/>
      <c r="Y1006" s="504"/>
      <c r="Z1006" s="504"/>
      <c r="AA1006" s="504"/>
      <c r="AB1006" s="504"/>
      <c r="AC1006" s="504"/>
    </row>
    <row r="1007" spans="1:29" x14ac:dyDescent="0.25">
      <c r="A1007" s="616"/>
      <c r="B1007" s="569" t="s">
        <v>34</v>
      </c>
      <c r="C1007" s="588">
        <f t="shared" ref="C1007" si="2959">G1007+J1007+M1007+P1007+S1007</f>
        <v>19000</v>
      </c>
      <c r="D1007" s="588">
        <f t="shared" ref="D1007" si="2960">H1007+K1007+N1007+Q1007+T1007</f>
        <v>14000</v>
      </c>
      <c r="E1007" s="588">
        <f t="shared" ref="E1007" si="2961">I1007+L1007+O1007+R1007+U1007</f>
        <v>14000</v>
      </c>
      <c r="F1007" s="561">
        <f t="shared" ref="F1007" si="2962">E1007/C1007*100</f>
        <v>73.68421052631578</v>
      </c>
      <c r="G1007" s="496"/>
      <c r="H1007" s="509"/>
      <c r="I1007" s="509"/>
      <c r="J1007" s="509">
        <v>19000</v>
      </c>
      <c r="K1007" s="509">
        <v>14000</v>
      </c>
      <c r="L1007" s="509">
        <v>14000</v>
      </c>
      <c r="M1007" s="509">
        <v>0</v>
      </c>
      <c r="N1007" s="509">
        <v>0</v>
      </c>
      <c r="O1007" s="509">
        <v>0</v>
      </c>
      <c r="P1007" s="509">
        <v>0</v>
      </c>
      <c r="Q1007" s="509">
        <v>0</v>
      </c>
      <c r="R1007" s="509">
        <v>0</v>
      </c>
      <c r="S1007" s="509">
        <v>0</v>
      </c>
      <c r="T1007" s="509">
        <v>0</v>
      </c>
      <c r="U1007" s="509">
        <v>0</v>
      </c>
      <c r="V1007" s="575">
        <v>0</v>
      </c>
      <c r="W1007" s="504"/>
      <c r="X1007" s="504"/>
      <c r="Y1007" s="504"/>
      <c r="Z1007" s="504"/>
      <c r="AA1007" s="504"/>
      <c r="AB1007" s="504"/>
      <c r="AC1007" s="504"/>
    </row>
    <row r="1008" spans="1:29" ht="30" x14ac:dyDescent="0.25">
      <c r="A1008" s="629" t="s">
        <v>742</v>
      </c>
      <c r="B1008" s="434" t="s">
        <v>563</v>
      </c>
      <c r="C1008" s="509">
        <f t="shared" ref="C1008:E1008" si="2963">C1009</f>
        <v>879000</v>
      </c>
      <c r="D1008" s="509">
        <f t="shared" si="2963"/>
        <v>652099.27</v>
      </c>
      <c r="E1008" s="509">
        <f t="shared" si="2963"/>
        <v>540347.87</v>
      </c>
      <c r="F1008" s="561">
        <f t="shared" ref="F1008:F1010" si="2964">E1008/C1008*100</f>
        <v>61.473022753128561</v>
      </c>
      <c r="G1008" s="509"/>
      <c r="H1008" s="509"/>
      <c r="I1008" s="509"/>
      <c r="J1008" s="509">
        <f>J1009</f>
        <v>2000</v>
      </c>
      <c r="K1008" s="509">
        <f t="shared" ref="K1008:U1008" si="2965">K1009</f>
        <v>2000</v>
      </c>
      <c r="L1008" s="509">
        <f t="shared" si="2965"/>
        <v>2000</v>
      </c>
      <c r="M1008" s="509">
        <f t="shared" si="2965"/>
        <v>0</v>
      </c>
      <c r="N1008" s="509">
        <f t="shared" si="2965"/>
        <v>0</v>
      </c>
      <c r="O1008" s="509">
        <f t="shared" si="2965"/>
        <v>0</v>
      </c>
      <c r="P1008" s="509">
        <f t="shared" si="2965"/>
        <v>420000</v>
      </c>
      <c r="Q1008" s="509">
        <f t="shared" si="2965"/>
        <v>284881.40999999997</v>
      </c>
      <c r="R1008" s="509">
        <f t="shared" si="2965"/>
        <v>254648.71</v>
      </c>
      <c r="S1008" s="509">
        <f t="shared" si="2965"/>
        <v>457000</v>
      </c>
      <c r="T1008" s="509">
        <f t="shared" si="2965"/>
        <v>365217.86</v>
      </c>
      <c r="U1008" s="509">
        <f t="shared" si="2965"/>
        <v>283699.16000000003</v>
      </c>
      <c r="V1008" s="579">
        <f t="shared" ref="V1008:V1011" si="2966">U1008/S1008*100</f>
        <v>62.078590809628018</v>
      </c>
      <c r="W1008" s="504"/>
      <c r="X1008" s="504"/>
      <c r="Y1008" s="504"/>
      <c r="Z1008" s="504"/>
      <c r="AA1008" s="504"/>
      <c r="AB1008" s="504"/>
      <c r="AC1008" s="504"/>
    </row>
    <row r="1009" spans="1:29" x14ac:dyDescent="0.25">
      <c r="A1009" s="616"/>
      <c r="B1009" s="505" t="s">
        <v>312</v>
      </c>
      <c r="C1009" s="545">
        <f t="shared" ref="C1009:E1009" si="2967">C1010+C1011</f>
        <v>879000</v>
      </c>
      <c r="D1009" s="545">
        <f t="shared" si="2967"/>
        <v>652099.27</v>
      </c>
      <c r="E1009" s="545">
        <f t="shared" si="2967"/>
        <v>540347.87</v>
      </c>
      <c r="F1009" s="562">
        <f t="shared" si="2964"/>
        <v>61.473022753128561</v>
      </c>
      <c r="G1009" s="545"/>
      <c r="H1009" s="545"/>
      <c r="I1009" s="545"/>
      <c r="J1009" s="545">
        <f>J1010+J1011</f>
        <v>2000</v>
      </c>
      <c r="K1009" s="545">
        <f t="shared" ref="K1009:U1009" si="2968">K1010+K1011</f>
        <v>2000</v>
      </c>
      <c r="L1009" s="545">
        <f t="shared" si="2968"/>
        <v>2000</v>
      </c>
      <c r="M1009" s="545">
        <f t="shared" si="2968"/>
        <v>0</v>
      </c>
      <c r="N1009" s="545">
        <f t="shared" si="2968"/>
        <v>0</v>
      </c>
      <c r="O1009" s="545">
        <f t="shared" si="2968"/>
        <v>0</v>
      </c>
      <c r="P1009" s="545">
        <f t="shared" si="2968"/>
        <v>420000</v>
      </c>
      <c r="Q1009" s="545">
        <f t="shared" si="2968"/>
        <v>284881.40999999997</v>
      </c>
      <c r="R1009" s="545">
        <f t="shared" si="2968"/>
        <v>254648.71</v>
      </c>
      <c r="S1009" s="545">
        <f t="shared" si="2968"/>
        <v>457000</v>
      </c>
      <c r="T1009" s="545">
        <f t="shared" si="2968"/>
        <v>365217.86</v>
      </c>
      <c r="U1009" s="545">
        <f t="shared" si="2968"/>
        <v>283699.16000000003</v>
      </c>
      <c r="V1009" s="572">
        <f t="shared" si="2966"/>
        <v>62.078590809628018</v>
      </c>
      <c r="W1009" s="504"/>
      <c r="X1009" s="504"/>
      <c r="Y1009" s="504"/>
      <c r="Z1009" s="504"/>
      <c r="AA1009" s="504"/>
      <c r="AB1009" s="504"/>
      <c r="AC1009" s="504"/>
    </row>
    <row r="1010" spans="1:29" x14ac:dyDescent="0.25">
      <c r="A1010" s="616"/>
      <c r="B1010" s="569" t="s">
        <v>32</v>
      </c>
      <c r="C1010" s="588">
        <f t="shared" ref="C1010" si="2969">G1010+J1010+M1010+P1010+S1010</f>
        <v>690000</v>
      </c>
      <c r="D1010" s="588">
        <f t="shared" ref="D1010" si="2970">H1010+K1010+N1010+Q1010+T1010</f>
        <v>501049.26999999996</v>
      </c>
      <c r="E1010" s="588">
        <f t="shared" ref="E1010" si="2971">I1010+L1010+O1010+R1010+U1010</f>
        <v>437184.77</v>
      </c>
      <c r="F1010" s="561">
        <f t="shared" si="2964"/>
        <v>63.360111594202905</v>
      </c>
      <c r="G1010" s="496"/>
      <c r="H1010" s="509"/>
      <c r="I1010" s="509"/>
      <c r="J1010" s="509">
        <v>2000</v>
      </c>
      <c r="K1010" s="509">
        <v>2000</v>
      </c>
      <c r="L1010" s="509">
        <v>2000</v>
      </c>
      <c r="M1010" s="545">
        <v>0</v>
      </c>
      <c r="N1010" s="545">
        <v>0</v>
      </c>
      <c r="O1010" s="545">
        <v>0</v>
      </c>
      <c r="P1010" s="509">
        <v>420000</v>
      </c>
      <c r="Q1010" s="509">
        <v>284881.40999999997</v>
      </c>
      <c r="R1010" s="509">
        <v>254648.71</v>
      </c>
      <c r="S1010" s="509">
        <v>268000</v>
      </c>
      <c r="T1010" s="509">
        <v>214167.86</v>
      </c>
      <c r="U1010" s="509">
        <v>180536.06</v>
      </c>
      <c r="V1010" s="575">
        <f t="shared" si="2966"/>
        <v>67.364201492537319</v>
      </c>
      <c r="W1010" s="504"/>
      <c r="X1010" s="504"/>
      <c r="Y1010" s="504"/>
      <c r="Z1010" s="504"/>
      <c r="AA1010" s="504"/>
      <c r="AB1010" s="504"/>
      <c r="AC1010" s="504"/>
    </row>
    <row r="1011" spans="1:29" x14ac:dyDescent="0.25">
      <c r="A1011" s="616"/>
      <c r="B1011" s="569" t="s">
        <v>33</v>
      </c>
      <c r="C1011" s="588">
        <f t="shared" ref="C1011" si="2972">G1011+J1011+M1011+P1011+S1011</f>
        <v>189000</v>
      </c>
      <c r="D1011" s="588">
        <f t="shared" ref="D1011" si="2973">H1011+K1011+N1011+Q1011+T1011</f>
        <v>151050</v>
      </c>
      <c r="E1011" s="588">
        <f t="shared" ref="E1011" si="2974">I1011+L1011+O1011+R1011+U1011</f>
        <v>103163.1</v>
      </c>
      <c r="F1011" s="561">
        <f t="shared" ref="F1011" si="2975">E1011/C1011*100</f>
        <v>54.583650793650797</v>
      </c>
      <c r="G1011" s="496"/>
      <c r="H1011" s="509"/>
      <c r="I1011" s="509"/>
      <c r="J1011" s="509">
        <v>0</v>
      </c>
      <c r="K1011" s="509">
        <v>0</v>
      </c>
      <c r="L1011" s="509">
        <v>0</v>
      </c>
      <c r="M1011" s="509">
        <v>0</v>
      </c>
      <c r="N1011" s="509">
        <v>0</v>
      </c>
      <c r="O1011" s="509">
        <v>0</v>
      </c>
      <c r="P1011" s="509">
        <v>0</v>
      </c>
      <c r="Q1011" s="509">
        <v>0</v>
      </c>
      <c r="R1011" s="509">
        <v>0</v>
      </c>
      <c r="S1011" s="509">
        <v>189000</v>
      </c>
      <c r="T1011" s="509">
        <v>151050</v>
      </c>
      <c r="U1011" s="509">
        <v>103163.1</v>
      </c>
      <c r="V1011" s="575">
        <f t="shared" si="2966"/>
        <v>54.583650793650797</v>
      </c>
      <c r="W1011" s="504"/>
      <c r="X1011" s="504"/>
      <c r="Y1011" s="504"/>
      <c r="Z1011" s="504"/>
      <c r="AA1011" s="504"/>
      <c r="AB1011" s="504"/>
      <c r="AC1011" s="504"/>
    </row>
    <row r="1012" spans="1:29" ht="105" x14ac:dyDescent="0.25">
      <c r="A1012" s="616" t="s">
        <v>744</v>
      </c>
      <c r="B1012" s="434" t="s">
        <v>318</v>
      </c>
      <c r="C1012" s="509">
        <f>C1013</f>
        <v>69045</v>
      </c>
      <c r="D1012" s="509">
        <f t="shared" ref="D1012:E1012" si="2976">D1013</f>
        <v>73130</v>
      </c>
      <c r="E1012" s="509">
        <f t="shared" si="2976"/>
        <v>71174</v>
      </c>
      <c r="F1012" s="561">
        <f t="shared" ref="F1012:F1014" si="2977">E1012/C1012*100</f>
        <v>103.08349627054821</v>
      </c>
      <c r="G1012" s="509"/>
      <c r="H1012" s="509"/>
      <c r="I1012" s="509"/>
      <c r="J1012" s="509">
        <f>J1013</f>
        <v>13500</v>
      </c>
      <c r="K1012" s="509">
        <f t="shared" ref="K1012:L1012" si="2978">K1013</f>
        <v>13290</v>
      </c>
      <c r="L1012" s="509">
        <f t="shared" si="2978"/>
        <v>11980</v>
      </c>
      <c r="M1012" s="509">
        <f t="shared" ref="M1012" si="2979">M1013</f>
        <v>19000</v>
      </c>
      <c r="N1012" s="509">
        <f t="shared" ref="N1012" si="2980">N1013</f>
        <v>19000</v>
      </c>
      <c r="O1012" s="509">
        <f t="shared" ref="O1012" si="2981">O1013</f>
        <v>18500</v>
      </c>
      <c r="P1012" s="509">
        <f t="shared" ref="P1012:U1012" si="2982">P1013</f>
        <v>7000</v>
      </c>
      <c r="Q1012" s="509">
        <f t="shared" si="2982"/>
        <v>11800</v>
      </c>
      <c r="R1012" s="509">
        <f t="shared" si="2982"/>
        <v>11720</v>
      </c>
      <c r="S1012" s="509">
        <f t="shared" si="2982"/>
        <v>29545</v>
      </c>
      <c r="T1012" s="509">
        <f t="shared" si="2982"/>
        <v>29040</v>
      </c>
      <c r="U1012" s="509">
        <f t="shared" si="2982"/>
        <v>28974</v>
      </c>
      <c r="V1012" s="579">
        <f t="shared" ref="V1012:V1019" si="2983">U1012/S1012*100</f>
        <v>98.067354882382801</v>
      </c>
      <c r="W1012" s="504"/>
      <c r="X1012" s="504"/>
      <c r="Y1012" s="504"/>
      <c r="Z1012" s="504"/>
      <c r="AA1012" s="504"/>
      <c r="AB1012" s="504"/>
      <c r="AC1012" s="504"/>
    </row>
    <row r="1013" spans="1:29" s="497" customFormat="1" x14ac:dyDescent="0.25">
      <c r="A1013" s="544"/>
      <c r="B1013" s="505" t="s">
        <v>312</v>
      </c>
      <c r="C1013" s="573">
        <f>C1014+C1015+C1016+C1017+C1018+C1019</f>
        <v>69045</v>
      </c>
      <c r="D1013" s="573">
        <f t="shared" ref="D1013:E1013" si="2984">D1014+D1015+D1016+D1017+D1018+D1019</f>
        <v>73130</v>
      </c>
      <c r="E1013" s="573">
        <f t="shared" si="2984"/>
        <v>71174</v>
      </c>
      <c r="F1013" s="562">
        <f t="shared" si="2977"/>
        <v>103.08349627054821</v>
      </c>
      <c r="G1013" s="545"/>
      <c r="H1013" s="545"/>
      <c r="I1013" s="545"/>
      <c r="J1013" s="573">
        <f>J1014+J1015+J1016+J1017+J1018+J1019</f>
        <v>13500</v>
      </c>
      <c r="K1013" s="573">
        <f t="shared" ref="K1013:U1013" si="2985">K1014+K1015+K1016+K1017+K1018+K1019</f>
        <v>13290</v>
      </c>
      <c r="L1013" s="573">
        <f t="shared" si="2985"/>
        <v>11980</v>
      </c>
      <c r="M1013" s="573">
        <f t="shared" si="2985"/>
        <v>19000</v>
      </c>
      <c r="N1013" s="573">
        <f t="shared" si="2985"/>
        <v>19000</v>
      </c>
      <c r="O1013" s="573">
        <f t="shared" si="2985"/>
        <v>18500</v>
      </c>
      <c r="P1013" s="573">
        <f t="shared" si="2985"/>
        <v>7000</v>
      </c>
      <c r="Q1013" s="573">
        <f t="shared" si="2985"/>
        <v>11800</v>
      </c>
      <c r="R1013" s="573">
        <f t="shared" si="2985"/>
        <v>11720</v>
      </c>
      <c r="S1013" s="573">
        <f t="shared" si="2985"/>
        <v>29545</v>
      </c>
      <c r="T1013" s="573">
        <f t="shared" si="2985"/>
        <v>29040</v>
      </c>
      <c r="U1013" s="573">
        <f t="shared" si="2985"/>
        <v>28974</v>
      </c>
      <c r="V1013" s="580">
        <f t="shared" si="2983"/>
        <v>98.067354882382801</v>
      </c>
      <c r="W1013" s="593"/>
      <c r="X1013" s="593"/>
      <c r="Y1013" s="593"/>
      <c r="Z1013" s="593"/>
      <c r="AA1013" s="593"/>
      <c r="AB1013" s="593"/>
      <c r="AC1013" s="593"/>
    </row>
    <row r="1014" spans="1:29" x14ac:dyDescent="0.25">
      <c r="A1014" s="616"/>
      <c r="B1014" s="569" t="s">
        <v>28</v>
      </c>
      <c r="C1014" s="496">
        <f t="shared" ref="C1014" si="2986">G1014+J1014+M1014+P1014+S1014</f>
        <v>7000</v>
      </c>
      <c r="D1014" s="496">
        <f t="shared" ref="D1014" si="2987">H1014+K1014+N1014+Q1014+T1014</f>
        <v>6790</v>
      </c>
      <c r="E1014" s="496">
        <f t="shared" ref="E1014" si="2988">I1014+L1014+O1014+R1014+U1014</f>
        <v>6724</v>
      </c>
      <c r="F1014" s="561">
        <f t="shared" si="2977"/>
        <v>96.05714285714285</v>
      </c>
      <c r="G1014" s="509"/>
      <c r="H1014" s="509"/>
      <c r="I1014" s="509"/>
      <c r="J1014" s="588">
        <v>1000</v>
      </c>
      <c r="K1014" s="588">
        <v>790</v>
      </c>
      <c r="L1014" s="588">
        <v>790</v>
      </c>
      <c r="M1014" s="588">
        <v>1000</v>
      </c>
      <c r="N1014" s="588">
        <v>1000</v>
      </c>
      <c r="O1014" s="588">
        <v>1000</v>
      </c>
      <c r="P1014" s="588">
        <v>2000</v>
      </c>
      <c r="Q1014" s="588">
        <v>2000</v>
      </c>
      <c r="R1014" s="588">
        <v>2000</v>
      </c>
      <c r="S1014" s="588">
        <v>3000</v>
      </c>
      <c r="T1014" s="588">
        <v>3000</v>
      </c>
      <c r="U1014" s="588">
        <v>2934</v>
      </c>
      <c r="V1014" s="575">
        <f t="shared" si="2983"/>
        <v>97.8</v>
      </c>
    </row>
    <row r="1015" spans="1:29" x14ac:dyDescent="0.25">
      <c r="A1015" s="616"/>
      <c r="B1015" s="569" t="s">
        <v>29</v>
      </c>
      <c r="C1015" s="496">
        <f t="shared" ref="C1015" si="2989">G1015+J1015+M1015+P1015+S1015</f>
        <v>2500</v>
      </c>
      <c r="D1015" s="496">
        <f t="shared" ref="D1015" si="2990">H1015+K1015+N1015+Q1015+T1015</f>
        <v>2500</v>
      </c>
      <c r="E1015" s="496">
        <f t="shared" ref="E1015" si="2991">I1015+L1015+O1015+R1015+U1015</f>
        <v>2500</v>
      </c>
      <c r="F1015" s="561">
        <f t="shared" ref="F1015" si="2992">E1015/C1015*100</f>
        <v>100</v>
      </c>
      <c r="G1015" s="554"/>
      <c r="H1015" s="509"/>
      <c r="I1015" s="509"/>
      <c r="J1015" s="588">
        <v>2500</v>
      </c>
      <c r="K1015" s="588">
        <v>2500</v>
      </c>
      <c r="L1015" s="588">
        <v>2500</v>
      </c>
      <c r="M1015" s="509">
        <v>0</v>
      </c>
      <c r="N1015" s="509">
        <v>0</v>
      </c>
      <c r="O1015" s="509">
        <v>0</v>
      </c>
      <c r="P1015" s="509">
        <v>0</v>
      </c>
      <c r="Q1015" s="509">
        <v>0</v>
      </c>
      <c r="R1015" s="509">
        <v>0</v>
      </c>
      <c r="S1015" s="509">
        <v>0</v>
      </c>
      <c r="T1015" s="509">
        <v>0</v>
      </c>
      <c r="U1015" s="509">
        <v>0</v>
      </c>
      <c r="V1015" s="575">
        <v>0</v>
      </c>
    </row>
    <row r="1016" spans="1:29" x14ac:dyDescent="0.25">
      <c r="A1016" s="616"/>
      <c r="B1016" s="569" t="s">
        <v>31</v>
      </c>
      <c r="C1016" s="496">
        <f t="shared" ref="C1016" si="2993">G1016+J1016+M1016+P1016+S1016</f>
        <v>9545</v>
      </c>
      <c r="D1016" s="496">
        <f t="shared" ref="D1016" si="2994">H1016+K1016+N1016+Q1016+T1016</f>
        <v>9540</v>
      </c>
      <c r="E1016" s="496">
        <f t="shared" ref="E1016" si="2995">I1016+L1016+O1016+R1016+U1016</f>
        <v>9460</v>
      </c>
      <c r="F1016" s="561">
        <f t="shared" ref="F1016" si="2996">E1016/C1016*100</f>
        <v>99.109481403876373</v>
      </c>
      <c r="G1016" s="554"/>
      <c r="H1016" s="509"/>
      <c r="I1016" s="509"/>
      <c r="J1016" s="588">
        <v>0</v>
      </c>
      <c r="K1016" s="588">
        <v>0</v>
      </c>
      <c r="L1016" s="588">
        <v>0</v>
      </c>
      <c r="M1016" s="588">
        <v>0</v>
      </c>
      <c r="N1016" s="588">
        <v>0</v>
      </c>
      <c r="O1016" s="588">
        <v>0</v>
      </c>
      <c r="P1016" s="588">
        <v>5000</v>
      </c>
      <c r="Q1016" s="588">
        <v>5000</v>
      </c>
      <c r="R1016" s="588">
        <v>4920</v>
      </c>
      <c r="S1016" s="588">
        <v>4545</v>
      </c>
      <c r="T1016" s="588">
        <v>4540</v>
      </c>
      <c r="U1016" s="588">
        <v>4540</v>
      </c>
      <c r="V1016" s="575">
        <f t="shared" si="2983"/>
        <v>99.889988998899895</v>
      </c>
    </row>
    <row r="1017" spans="1:29" x14ac:dyDescent="0.25">
      <c r="A1017" s="616"/>
      <c r="B1017" s="569" t="s">
        <v>32</v>
      </c>
      <c r="C1017" s="496">
        <f t="shared" ref="C1017" si="2997">G1017+J1017+M1017+P1017+S1017</f>
        <v>35000</v>
      </c>
      <c r="D1017" s="496">
        <f t="shared" ref="D1017" si="2998">H1017+K1017+N1017+Q1017+T1017</f>
        <v>39800</v>
      </c>
      <c r="E1017" s="496">
        <f t="shared" ref="E1017" si="2999">I1017+L1017+O1017+R1017+U1017</f>
        <v>37990</v>
      </c>
      <c r="F1017" s="561">
        <f t="shared" ref="F1017" si="3000">E1017/C1017*100</f>
        <v>108.54285714285714</v>
      </c>
      <c r="G1017" s="496"/>
      <c r="H1017" s="509"/>
      <c r="I1017" s="509"/>
      <c r="J1017" s="588">
        <v>10000</v>
      </c>
      <c r="K1017" s="588">
        <v>10000</v>
      </c>
      <c r="L1017" s="588">
        <v>8690</v>
      </c>
      <c r="M1017" s="588">
        <v>10000</v>
      </c>
      <c r="N1017" s="588">
        <v>10000</v>
      </c>
      <c r="O1017" s="588">
        <v>9500</v>
      </c>
      <c r="P1017" s="588">
        <v>0</v>
      </c>
      <c r="Q1017" s="588">
        <v>4800</v>
      </c>
      <c r="R1017" s="588">
        <v>4800</v>
      </c>
      <c r="S1017" s="588">
        <v>15000</v>
      </c>
      <c r="T1017" s="588">
        <v>15000</v>
      </c>
      <c r="U1017" s="588">
        <v>15000</v>
      </c>
      <c r="V1017" s="575">
        <f t="shared" si="2983"/>
        <v>100</v>
      </c>
    </row>
    <row r="1018" spans="1:29" x14ac:dyDescent="0.25">
      <c r="A1018" s="616"/>
      <c r="B1018" s="569" t="s">
        <v>33</v>
      </c>
      <c r="C1018" s="496">
        <f t="shared" ref="C1018" si="3001">G1018+J1018+M1018+P1018+S1018</f>
        <v>8000</v>
      </c>
      <c r="D1018" s="496">
        <f t="shared" ref="D1018" si="3002">H1018+K1018+N1018+Q1018+T1018</f>
        <v>8000</v>
      </c>
      <c r="E1018" s="496">
        <f t="shared" ref="E1018" si="3003">I1018+L1018+O1018+R1018+U1018</f>
        <v>8000</v>
      </c>
      <c r="F1018" s="561">
        <f t="shared" ref="F1018" si="3004">E1018/C1018*100</f>
        <v>100</v>
      </c>
      <c r="G1018" s="554"/>
      <c r="H1018" s="509"/>
      <c r="I1018" s="509"/>
      <c r="J1018" s="588">
        <v>0</v>
      </c>
      <c r="K1018" s="588">
        <v>0</v>
      </c>
      <c r="L1018" s="588">
        <v>0</v>
      </c>
      <c r="M1018" s="588">
        <v>8000</v>
      </c>
      <c r="N1018" s="588">
        <v>8000</v>
      </c>
      <c r="O1018" s="588">
        <v>8000</v>
      </c>
      <c r="P1018" s="588">
        <v>0</v>
      </c>
      <c r="Q1018" s="588">
        <v>0</v>
      </c>
      <c r="R1018" s="588">
        <v>0</v>
      </c>
      <c r="S1018" s="588">
        <v>0</v>
      </c>
      <c r="T1018" s="588">
        <v>0</v>
      </c>
      <c r="U1018" s="588">
        <v>0</v>
      </c>
      <c r="V1018" s="575">
        <v>0</v>
      </c>
    </row>
    <row r="1019" spans="1:29" x14ac:dyDescent="0.25">
      <c r="A1019" s="616"/>
      <c r="B1019" s="569" t="s">
        <v>34</v>
      </c>
      <c r="C1019" s="496">
        <f t="shared" ref="C1019" si="3005">G1019+J1019+M1019+P1019+S1019</f>
        <v>7000</v>
      </c>
      <c r="D1019" s="496">
        <f t="shared" ref="D1019" si="3006">H1019+K1019+N1019+Q1019+T1019</f>
        <v>6500</v>
      </c>
      <c r="E1019" s="496">
        <f t="shared" ref="E1019" si="3007">I1019+L1019+O1019+R1019+U1019</f>
        <v>6500</v>
      </c>
      <c r="F1019" s="561">
        <f t="shared" ref="F1019" si="3008">E1019/C1019*100</f>
        <v>92.857142857142861</v>
      </c>
      <c r="G1019" s="554"/>
      <c r="H1019" s="509"/>
      <c r="I1019" s="509"/>
      <c r="J1019" s="588">
        <v>0</v>
      </c>
      <c r="K1019" s="588">
        <v>0</v>
      </c>
      <c r="L1019" s="588">
        <v>0</v>
      </c>
      <c r="M1019" s="588">
        <v>0</v>
      </c>
      <c r="N1019" s="588">
        <v>0</v>
      </c>
      <c r="O1019" s="588">
        <v>0</v>
      </c>
      <c r="P1019" s="588">
        <v>0</v>
      </c>
      <c r="Q1019" s="588">
        <v>0</v>
      </c>
      <c r="R1019" s="588">
        <v>0</v>
      </c>
      <c r="S1019" s="588">
        <v>7000</v>
      </c>
      <c r="T1019" s="588">
        <v>6500</v>
      </c>
      <c r="U1019" s="588">
        <v>6500</v>
      </c>
      <c r="V1019" s="575">
        <f t="shared" si="2983"/>
        <v>92.857142857142861</v>
      </c>
    </row>
    <row r="1020" spans="1:29" ht="45" x14ac:dyDescent="0.25">
      <c r="A1020" s="616" t="s">
        <v>749</v>
      </c>
      <c r="B1020" s="434" t="s">
        <v>319</v>
      </c>
      <c r="C1020" s="509">
        <f>C1021</f>
        <v>5856179.0300000003</v>
      </c>
      <c r="D1020" s="509">
        <f t="shared" ref="D1020:E1020" si="3009">D1021</f>
        <v>8195965.9199999999</v>
      </c>
      <c r="E1020" s="509">
        <f t="shared" si="3009"/>
        <v>8099827.8899999997</v>
      </c>
      <c r="F1020" s="561">
        <f t="shared" ref="F1020:F1022" si="3010">E1020/C1020*100</f>
        <v>138.31250459568</v>
      </c>
      <c r="G1020" s="509"/>
      <c r="H1020" s="509"/>
      <c r="I1020" s="509"/>
      <c r="J1020" s="509">
        <f>J1021</f>
        <v>1049990</v>
      </c>
      <c r="K1020" s="509">
        <f t="shared" ref="K1020:U1020" si="3011">K1021</f>
        <v>1466053.67</v>
      </c>
      <c r="L1020" s="509">
        <f t="shared" si="3011"/>
        <v>1445914.82</v>
      </c>
      <c r="M1020" s="509">
        <f t="shared" si="3011"/>
        <v>1741074.0899999999</v>
      </c>
      <c r="N1020" s="509">
        <f t="shared" si="3011"/>
        <v>1712587.0899999999</v>
      </c>
      <c r="O1020" s="509">
        <f t="shared" si="3011"/>
        <v>1687972.83</v>
      </c>
      <c r="P1020" s="509">
        <f t="shared" si="3011"/>
        <v>1533696.44</v>
      </c>
      <c r="Q1020" s="509">
        <f t="shared" si="3011"/>
        <v>1961274.6099999999</v>
      </c>
      <c r="R1020" s="509">
        <f t="shared" si="3011"/>
        <v>1937865.19</v>
      </c>
      <c r="S1020" s="509">
        <f t="shared" si="3011"/>
        <v>1531418.5</v>
      </c>
      <c r="T1020" s="509">
        <f t="shared" si="3011"/>
        <v>3056050.55</v>
      </c>
      <c r="U1020" s="509">
        <f t="shared" si="3011"/>
        <v>3028075.05</v>
      </c>
      <c r="V1020" s="579">
        <f t="shared" ref="V1020:V1028" si="3012">U1020/S1020*100</f>
        <v>197.73008162040617</v>
      </c>
    </row>
    <row r="1021" spans="1:29" x14ac:dyDescent="0.25">
      <c r="A1021" s="616"/>
      <c r="B1021" s="505" t="s">
        <v>312</v>
      </c>
      <c r="C1021" s="573">
        <f>C1022+C1023+C1024+C1025+C1026+C1027+C1028</f>
        <v>5856179.0300000003</v>
      </c>
      <c r="D1021" s="573">
        <f t="shared" ref="D1021:E1021" si="3013">D1022+D1023+D1024+D1025+D1026+D1027+D1028</f>
        <v>8195965.9199999999</v>
      </c>
      <c r="E1021" s="573">
        <f t="shared" si="3013"/>
        <v>8099827.8899999997</v>
      </c>
      <c r="F1021" s="562">
        <f t="shared" si="3010"/>
        <v>138.31250459568</v>
      </c>
      <c r="G1021" s="545"/>
      <c r="H1021" s="545"/>
      <c r="I1021" s="545"/>
      <c r="J1021" s="573">
        <f t="shared" ref="J1021" si="3014">J1022+J1023+J1024+J1025+J1026+J1027+J1028</f>
        <v>1049990</v>
      </c>
      <c r="K1021" s="573">
        <f t="shared" ref="K1021" si="3015">K1022+K1023+K1024+K1025+K1026+K1027+K1028</f>
        <v>1466053.67</v>
      </c>
      <c r="L1021" s="573">
        <f t="shared" ref="L1021" si="3016">L1022+L1023+L1024+L1025+L1026+L1027+L1028</f>
        <v>1445914.82</v>
      </c>
      <c r="M1021" s="573">
        <f t="shared" ref="M1021" si="3017">M1022+M1023+M1024+M1025+M1026+M1027+M1028</f>
        <v>1741074.0899999999</v>
      </c>
      <c r="N1021" s="573">
        <f t="shared" ref="N1021" si="3018">N1022+N1023+N1024+N1025+N1026+N1027+N1028</f>
        <v>1712587.0899999999</v>
      </c>
      <c r="O1021" s="573">
        <f t="shared" ref="O1021" si="3019">O1022+O1023+O1024+O1025+O1026+O1027+O1028</f>
        <v>1687972.83</v>
      </c>
      <c r="P1021" s="573">
        <f t="shared" ref="P1021" si="3020">P1022+P1023+P1024+P1025+P1026+P1027+P1028</f>
        <v>1533696.44</v>
      </c>
      <c r="Q1021" s="573">
        <f t="shared" ref="Q1021" si="3021">Q1022+Q1023+Q1024+Q1025+Q1026+Q1027+Q1028</f>
        <v>1961274.6099999999</v>
      </c>
      <c r="R1021" s="573">
        <f t="shared" ref="R1021" si="3022">R1022+R1023+R1024+R1025+R1026+R1027+R1028</f>
        <v>1937865.19</v>
      </c>
      <c r="S1021" s="573">
        <f t="shared" ref="S1021" si="3023">S1022+S1023+S1024+S1025+S1026+S1027+S1028</f>
        <v>1531418.5</v>
      </c>
      <c r="T1021" s="573">
        <f t="shared" ref="T1021" si="3024">T1022+T1023+T1024+T1025+T1026+T1027+T1028</f>
        <v>3056050.55</v>
      </c>
      <c r="U1021" s="573">
        <f t="shared" ref="U1021" si="3025">U1022+U1023+U1024+U1025+U1026+U1027+U1028</f>
        <v>3028075.05</v>
      </c>
      <c r="V1021" s="580">
        <f t="shared" si="3012"/>
        <v>197.73008162040617</v>
      </c>
    </row>
    <row r="1022" spans="1:29" x14ac:dyDescent="0.25">
      <c r="A1022" s="616"/>
      <c r="B1022" s="569" t="s">
        <v>28</v>
      </c>
      <c r="C1022" s="496">
        <f t="shared" ref="C1022" si="3026">G1022+J1022+M1022+P1022+S1022</f>
        <v>1324971</v>
      </c>
      <c r="D1022" s="496">
        <f t="shared" ref="D1022" si="3027">H1022+K1022+N1022+Q1022+T1022</f>
        <v>1441287</v>
      </c>
      <c r="E1022" s="496">
        <f t="shared" ref="E1022" si="3028">I1022+L1022+O1022+R1022+U1022</f>
        <v>1410584</v>
      </c>
      <c r="F1022" s="561">
        <f t="shared" si="3010"/>
        <v>106.46149991207355</v>
      </c>
      <c r="G1022" s="496"/>
      <c r="H1022" s="554"/>
      <c r="I1022" s="554"/>
      <c r="J1022" s="588">
        <v>532230</v>
      </c>
      <c r="K1022" s="588">
        <v>411584</v>
      </c>
      <c r="L1022" s="588">
        <v>397925</v>
      </c>
      <c r="M1022" s="588">
        <v>378429</v>
      </c>
      <c r="N1022" s="588">
        <v>170569.5</v>
      </c>
      <c r="O1022" s="588">
        <v>164806.5</v>
      </c>
      <c r="P1022" s="588">
        <v>238448</v>
      </c>
      <c r="Q1022" s="588">
        <v>264914</v>
      </c>
      <c r="R1022" s="588">
        <v>254909.5</v>
      </c>
      <c r="S1022" s="588">
        <v>175864</v>
      </c>
      <c r="T1022" s="588">
        <v>594219.5</v>
      </c>
      <c r="U1022" s="588">
        <v>592943</v>
      </c>
      <c r="V1022" s="575">
        <f t="shared" si="3012"/>
        <v>337.15996451803665</v>
      </c>
    </row>
    <row r="1023" spans="1:29" x14ac:dyDescent="0.25">
      <c r="A1023" s="616"/>
      <c r="B1023" s="569" t="s">
        <v>29</v>
      </c>
      <c r="C1023" s="496">
        <f t="shared" ref="C1023" si="3029">G1023+J1023+M1023+P1023+S1023</f>
        <v>54487.95</v>
      </c>
      <c r="D1023" s="496">
        <f t="shared" ref="D1023" si="3030">H1023+K1023+N1023+Q1023+T1023</f>
        <v>231476.95</v>
      </c>
      <c r="E1023" s="496">
        <f t="shared" ref="E1023" si="3031">I1023+L1023+O1023+R1023+U1023</f>
        <v>231399</v>
      </c>
      <c r="F1023" s="561">
        <f t="shared" ref="F1023" si="3032">E1023/C1023*100</f>
        <v>424.67921806564573</v>
      </c>
      <c r="G1023" s="496"/>
      <c r="H1023" s="509"/>
      <c r="I1023" s="509"/>
      <c r="J1023" s="588">
        <v>0</v>
      </c>
      <c r="K1023" s="588">
        <v>3997</v>
      </c>
      <c r="L1023" s="588">
        <v>3997</v>
      </c>
      <c r="M1023" s="588">
        <v>10430</v>
      </c>
      <c r="N1023" s="588">
        <v>13881</v>
      </c>
      <c r="O1023" s="588">
        <v>13881</v>
      </c>
      <c r="P1023" s="588">
        <v>16057.95</v>
      </c>
      <c r="Q1023" s="588">
        <v>45087.95</v>
      </c>
      <c r="R1023" s="588">
        <v>45069.5</v>
      </c>
      <c r="S1023" s="588">
        <v>28000</v>
      </c>
      <c r="T1023" s="588">
        <v>168511</v>
      </c>
      <c r="U1023" s="588">
        <v>168451.5</v>
      </c>
      <c r="V1023" s="575">
        <f t="shared" si="3012"/>
        <v>601.61249999999995</v>
      </c>
    </row>
    <row r="1024" spans="1:29" x14ac:dyDescent="0.25">
      <c r="A1024" s="616"/>
      <c r="B1024" s="569" t="s">
        <v>30</v>
      </c>
      <c r="C1024" s="496">
        <f t="shared" ref="C1024" si="3033">G1024+J1024+M1024+P1024+S1024</f>
        <v>107782.09</v>
      </c>
      <c r="D1024" s="496">
        <f t="shared" ref="D1024" si="3034">H1024+K1024+N1024+Q1024+T1024</f>
        <v>107782.09</v>
      </c>
      <c r="E1024" s="496">
        <f t="shared" ref="E1024" si="3035">I1024+L1024+O1024+R1024+U1024</f>
        <v>104078.3</v>
      </c>
      <c r="F1024" s="561">
        <f t="shared" ref="F1024" si="3036">E1024/C1024*100</f>
        <v>96.563631304607284</v>
      </c>
      <c r="G1024" s="496"/>
      <c r="H1024" s="509"/>
      <c r="I1024" s="509"/>
      <c r="J1024" s="588">
        <v>0</v>
      </c>
      <c r="K1024" s="588">
        <v>0</v>
      </c>
      <c r="L1024" s="588">
        <v>0</v>
      </c>
      <c r="M1024" s="588">
        <v>107782.09</v>
      </c>
      <c r="N1024" s="588">
        <v>107782.09</v>
      </c>
      <c r="O1024" s="588">
        <v>104078.3</v>
      </c>
      <c r="P1024" s="588">
        <v>0</v>
      </c>
      <c r="Q1024" s="588">
        <v>0</v>
      </c>
      <c r="R1024" s="588">
        <v>0</v>
      </c>
      <c r="S1024" s="588">
        <v>0</v>
      </c>
      <c r="T1024" s="588">
        <v>0</v>
      </c>
      <c r="U1024" s="588">
        <v>0</v>
      </c>
      <c r="V1024" s="589">
        <v>0</v>
      </c>
    </row>
    <row r="1025" spans="1:29" x14ac:dyDescent="0.25">
      <c r="A1025" s="616"/>
      <c r="B1025" s="569" t="s">
        <v>31</v>
      </c>
      <c r="C1025" s="496">
        <f t="shared" ref="C1025" si="3037">G1025+J1025+M1025+P1025+S1025</f>
        <v>982994</v>
      </c>
      <c r="D1025" s="496">
        <f t="shared" ref="D1025" si="3038">H1025+K1025+N1025+Q1025+T1025</f>
        <v>1756669.6</v>
      </c>
      <c r="E1025" s="496">
        <f t="shared" ref="E1025" si="3039">I1025+L1025+O1025+R1025+U1025</f>
        <v>1726031.5</v>
      </c>
      <c r="F1025" s="561">
        <f t="shared" ref="F1025" si="3040">E1025/C1025*100</f>
        <v>175.58922028008311</v>
      </c>
      <c r="G1025" s="496"/>
      <c r="H1025" s="509"/>
      <c r="I1025" s="509"/>
      <c r="J1025" s="588">
        <v>204683</v>
      </c>
      <c r="K1025" s="588">
        <v>435622.1</v>
      </c>
      <c r="L1025" s="588">
        <v>433847</v>
      </c>
      <c r="M1025" s="588">
        <v>335374.5</v>
      </c>
      <c r="N1025" s="588">
        <v>323679</v>
      </c>
      <c r="O1025" s="588">
        <v>322196.5</v>
      </c>
      <c r="P1025" s="588">
        <v>272153.5</v>
      </c>
      <c r="Q1025" s="588">
        <v>351462</v>
      </c>
      <c r="R1025" s="588">
        <v>344102.5</v>
      </c>
      <c r="S1025" s="588">
        <v>170783</v>
      </c>
      <c r="T1025" s="588">
        <v>645906.5</v>
      </c>
      <c r="U1025" s="588">
        <v>625885.5</v>
      </c>
      <c r="V1025" s="575">
        <f t="shared" si="3012"/>
        <v>366.47997751532648</v>
      </c>
    </row>
    <row r="1026" spans="1:29" x14ac:dyDescent="0.25">
      <c r="A1026" s="616"/>
      <c r="B1026" s="569" t="s">
        <v>32</v>
      </c>
      <c r="C1026" s="496">
        <f t="shared" ref="C1026" si="3041">G1026+J1026+M1026+P1026+S1026</f>
        <v>658563.5</v>
      </c>
      <c r="D1026" s="496">
        <f t="shared" ref="D1026" si="3042">H1026+K1026+N1026+Q1026+T1026</f>
        <v>1218654.57</v>
      </c>
      <c r="E1026" s="496">
        <f t="shared" ref="E1026" si="3043">I1026+L1026+O1026+R1026+U1026</f>
        <v>1207399.51</v>
      </c>
      <c r="F1026" s="561">
        <f t="shared" ref="F1026" si="3044">E1026/C1026*100</f>
        <v>183.33835841190714</v>
      </c>
      <c r="G1026" s="496"/>
      <c r="H1026" s="509"/>
      <c r="I1026" s="509"/>
      <c r="J1026" s="588">
        <v>123177</v>
      </c>
      <c r="K1026" s="588">
        <v>258715.57</v>
      </c>
      <c r="L1026" s="588">
        <v>255978.51</v>
      </c>
      <c r="M1026" s="588">
        <v>172154.5</v>
      </c>
      <c r="N1026" s="588">
        <v>242137</v>
      </c>
      <c r="O1026" s="588">
        <v>233778.5</v>
      </c>
      <c r="P1026" s="588">
        <v>167293</v>
      </c>
      <c r="Q1026" s="588">
        <v>252653.5</v>
      </c>
      <c r="R1026" s="588">
        <v>252494.5</v>
      </c>
      <c r="S1026" s="588">
        <v>195939</v>
      </c>
      <c r="T1026" s="588">
        <v>465148.5</v>
      </c>
      <c r="U1026" s="588">
        <v>465148</v>
      </c>
      <c r="V1026" s="575">
        <f t="shared" si="3012"/>
        <v>237.39429108038729</v>
      </c>
    </row>
    <row r="1027" spans="1:29" x14ac:dyDescent="0.25">
      <c r="A1027" s="616"/>
      <c r="B1027" s="569" t="s">
        <v>33</v>
      </c>
      <c r="C1027" s="496">
        <f t="shared" ref="C1027" si="3045">G1027+J1027+M1027+P1027+S1027</f>
        <v>449680.49</v>
      </c>
      <c r="D1027" s="496">
        <f t="shared" ref="D1027" si="3046">H1027+K1027+N1027+Q1027+T1027</f>
        <v>1089625.1599999999</v>
      </c>
      <c r="E1027" s="496">
        <f t="shared" ref="E1027" si="3047">I1027+L1027+O1027+R1027+U1027</f>
        <v>1070005</v>
      </c>
      <c r="F1027" s="561">
        <f t="shared" ref="F1027" si="3048">E1027/C1027*100</f>
        <v>237.9478371409887</v>
      </c>
      <c r="G1027" s="496"/>
      <c r="H1027" s="509"/>
      <c r="I1027" s="509"/>
      <c r="J1027" s="588">
        <v>7200</v>
      </c>
      <c r="K1027" s="588">
        <v>98135</v>
      </c>
      <c r="L1027" s="588">
        <v>96278</v>
      </c>
      <c r="M1027" s="588">
        <v>60904</v>
      </c>
      <c r="N1027" s="588">
        <v>178538.5</v>
      </c>
      <c r="O1027" s="588">
        <v>173242</v>
      </c>
      <c r="P1027" s="588">
        <v>189743.99</v>
      </c>
      <c r="Q1027" s="588">
        <v>397157.16</v>
      </c>
      <c r="R1027" s="588">
        <v>391308.5</v>
      </c>
      <c r="S1027" s="588">
        <v>191832.5</v>
      </c>
      <c r="T1027" s="588">
        <v>415794.5</v>
      </c>
      <c r="U1027" s="588">
        <v>409176.5</v>
      </c>
      <c r="V1027" s="575">
        <f t="shared" si="3012"/>
        <v>213.2988414371913</v>
      </c>
    </row>
    <row r="1028" spans="1:29" x14ac:dyDescent="0.25">
      <c r="A1028" s="616"/>
      <c r="B1028" s="569" t="s">
        <v>34</v>
      </c>
      <c r="C1028" s="496">
        <f t="shared" ref="C1028" si="3049">G1028+J1028+M1028+P1028+S1028</f>
        <v>2277700</v>
      </c>
      <c r="D1028" s="496">
        <f t="shared" ref="D1028" si="3050">H1028+K1028+N1028+Q1028+T1028</f>
        <v>2350470.5499999998</v>
      </c>
      <c r="E1028" s="496">
        <f t="shared" ref="E1028" si="3051">I1028+L1028+O1028+R1028+U1028</f>
        <v>2350330.58</v>
      </c>
      <c r="F1028" s="561">
        <f t="shared" ref="F1028" si="3052">E1028/C1028*100</f>
        <v>103.18876849453396</v>
      </c>
      <c r="G1028" s="496"/>
      <c r="H1028" s="509"/>
      <c r="I1028" s="509"/>
      <c r="J1028" s="588">
        <v>182700</v>
      </c>
      <c r="K1028" s="588">
        <v>258000</v>
      </c>
      <c r="L1028" s="588">
        <v>257889.31</v>
      </c>
      <c r="M1028" s="588">
        <v>676000</v>
      </c>
      <c r="N1028" s="588">
        <v>676000</v>
      </c>
      <c r="O1028" s="588">
        <v>675990.03</v>
      </c>
      <c r="P1028" s="588">
        <v>650000</v>
      </c>
      <c r="Q1028" s="588">
        <v>650000</v>
      </c>
      <c r="R1028" s="588">
        <v>649980.68999999994</v>
      </c>
      <c r="S1028" s="588">
        <v>769000</v>
      </c>
      <c r="T1028" s="588">
        <v>766470.55</v>
      </c>
      <c r="U1028" s="588">
        <v>766470.55</v>
      </c>
      <c r="V1028" s="575">
        <f t="shared" si="3012"/>
        <v>99.671072821846565</v>
      </c>
    </row>
    <row r="1029" spans="1:29" ht="90" x14ac:dyDescent="0.25">
      <c r="A1029" s="616" t="s">
        <v>748</v>
      </c>
      <c r="B1029" s="434" t="s">
        <v>320</v>
      </c>
      <c r="C1029" s="509">
        <f>C1030</f>
        <v>1073612.6000000001</v>
      </c>
      <c r="D1029" s="509">
        <f t="shared" ref="D1029:E1029" si="3053">D1030</f>
        <v>999219.05999999994</v>
      </c>
      <c r="E1029" s="509">
        <f t="shared" si="3053"/>
        <v>996988.19000000006</v>
      </c>
      <c r="F1029" s="561">
        <f t="shared" ref="F1029:F1031" si="3054">E1029/C1029*100</f>
        <v>92.862936779989354</v>
      </c>
      <c r="G1029" s="509"/>
      <c r="H1029" s="509"/>
      <c r="I1029" s="509"/>
      <c r="J1029" s="509">
        <f>J1030</f>
        <v>371682.6</v>
      </c>
      <c r="K1029" s="509">
        <f t="shared" ref="K1029:U1029" si="3055">K1030</f>
        <v>321443.39</v>
      </c>
      <c r="L1029" s="509">
        <f t="shared" si="3055"/>
        <v>321156.88</v>
      </c>
      <c r="M1029" s="509">
        <f t="shared" si="3055"/>
        <v>272081</v>
      </c>
      <c r="N1029" s="509">
        <f t="shared" si="3055"/>
        <v>269258</v>
      </c>
      <c r="O1029" s="509">
        <f t="shared" si="3055"/>
        <v>268869.81</v>
      </c>
      <c r="P1029" s="509">
        <f t="shared" si="3055"/>
        <v>249092</v>
      </c>
      <c r="Q1029" s="509">
        <f t="shared" si="3055"/>
        <v>254087</v>
      </c>
      <c r="R1029" s="509">
        <f t="shared" si="3055"/>
        <v>252683.28</v>
      </c>
      <c r="S1029" s="509">
        <f t="shared" si="3055"/>
        <v>180757</v>
      </c>
      <c r="T1029" s="509">
        <f t="shared" si="3055"/>
        <v>154430.66999999998</v>
      </c>
      <c r="U1029" s="509">
        <f t="shared" si="3055"/>
        <v>154278.22</v>
      </c>
      <c r="V1029" s="579">
        <f t="shared" ref="V1029:V1037" si="3056">U1029/S1029*100</f>
        <v>85.351173121926124</v>
      </c>
      <c r="W1029" s="504"/>
      <c r="X1029" s="504"/>
      <c r="Y1029" s="504"/>
      <c r="Z1029" s="504"/>
      <c r="AA1029" s="504"/>
      <c r="AB1029" s="504"/>
      <c r="AC1029" s="504"/>
    </row>
    <row r="1030" spans="1:29" x14ac:dyDescent="0.25">
      <c r="A1030" s="616"/>
      <c r="B1030" s="505" t="s">
        <v>312</v>
      </c>
      <c r="C1030" s="573">
        <f>C1031+C1032+C1033+C1034+C1035+C1036+C1037</f>
        <v>1073612.6000000001</v>
      </c>
      <c r="D1030" s="573">
        <f t="shared" ref="D1030:E1030" si="3057">D1031+D1032+D1033+D1034+D1035+D1036+D1037</f>
        <v>999219.05999999994</v>
      </c>
      <c r="E1030" s="573">
        <f t="shared" si="3057"/>
        <v>996988.19000000006</v>
      </c>
      <c r="F1030" s="562">
        <f t="shared" si="3054"/>
        <v>92.862936779989354</v>
      </c>
      <c r="G1030" s="545"/>
      <c r="H1030" s="545"/>
      <c r="I1030" s="545"/>
      <c r="J1030" s="573">
        <f t="shared" ref="J1030" si="3058">J1031+J1032+J1033+J1034+J1035+J1036+J1037</f>
        <v>371682.6</v>
      </c>
      <c r="K1030" s="573">
        <f t="shared" ref="K1030" si="3059">K1031+K1032+K1033+K1034+K1035+K1036+K1037</f>
        <v>321443.39</v>
      </c>
      <c r="L1030" s="573">
        <f t="shared" ref="L1030" si="3060">L1031+L1032+L1033+L1034+L1035+L1036+L1037</f>
        <v>321156.88</v>
      </c>
      <c r="M1030" s="573">
        <f t="shared" ref="M1030" si="3061">M1031+M1032+M1033+M1034+M1035+M1036+M1037</f>
        <v>272081</v>
      </c>
      <c r="N1030" s="573">
        <f t="shared" ref="N1030" si="3062">N1031+N1032+N1033+N1034+N1035+N1036+N1037</f>
        <v>269258</v>
      </c>
      <c r="O1030" s="573">
        <f t="shared" ref="O1030" si="3063">O1031+O1032+O1033+O1034+O1035+O1036+O1037</f>
        <v>268869.81</v>
      </c>
      <c r="P1030" s="573">
        <f t="shared" ref="P1030" si="3064">P1031+P1032+P1033+P1034+P1035+P1036+P1037</f>
        <v>249092</v>
      </c>
      <c r="Q1030" s="573">
        <f t="shared" ref="Q1030" si="3065">Q1031+Q1032+Q1033+Q1034+Q1035+Q1036+Q1037</f>
        <v>254087</v>
      </c>
      <c r="R1030" s="573">
        <f t="shared" ref="R1030" si="3066">R1031+R1032+R1033+R1034+R1035+R1036+R1037</f>
        <v>252683.28</v>
      </c>
      <c r="S1030" s="573">
        <f t="shared" ref="S1030" si="3067">S1031+S1032+S1033+S1034+S1035+S1036+S1037</f>
        <v>180757</v>
      </c>
      <c r="T1030" s="573">
        <f t="shared" ref="T1030" si="3068">T1031+T1032+T1033+T1034+T1035+T1036+T1037</f>
        <v>154430.66999999998</v>
      </c>
      <c r="U1030" s="573">
        <f t="shared" ref="U1030" si="3069">U1031+U1032+U1033+U1034+U1035+U1036+U1037</f>
        <v>154278.22</v>
      </c>
      <c r="V1030" s="580">
        <f t="shared" si="3056"/>
        <v>85.351173121926124</v>
      </c>
      <c r="W1030" s="504"/>
      <c r="X1030" s="504"/>
      <c r="Y1030" s="504"/>
      <c r="Z1030" s="504"/>
      <c r="AA1030" s="504"/>
      <c r="AB1030" s="504"/>
      <c r="AC1030" s="504"/>
    </row>
    <row r="1031" spans="1:29" x14ac:dyDescent="0.25">
      <c r="A1031" s="616"/>
      <c r="B1031" s="569" t="s">
        <v>28</v>
      </c>
      <c r="C1031" s="496">
        <f t="shared" ref="C1031" si="3070">G1031+J1031+M1031+P1031+S1031</f>
        <v>135070</v>
      </c>
      <c r="D1031" s="496">
        <f t="shared" ref="D1031" si="3071">H1031+K1031+N1031+Q1031+T1031</f>
        <v>136390.29999999999</v>
      </c>
      <c r="E1031" s="496">
        <f t="shared" ref="E1031" si="3072">I1031+L1031+O1031+R1031+U1031</f>
        <v>136361.68</v>
      </c>
      <c r="F1031" s="561">
        <f t="shared" si="3054"/>
        <v>100.9563041385948</v>
      </c>
      <c r="G1031" s="496"/>
      <c r="H1031" s="509"/>
      <c r="I1031" s="509"/>
      <c r="J1031" s="588">
        <v>33405</v>
      </c>
      <c r="K1031" s="588">
        <v>33548.300000000003</v>
      </c>
      <c r="L1031" s="588">
        <v>33530</v>
      </c>
      <c r="M1031" s="588">
        <v>36440</v>
      </c>
      <c r="N1031" s="588">
        <v>36787</v>
      </c>
      <c r="O1031" s="588">
        <v>36776.68</v>
      </c>
      <c r="P1031" s="588">
        <v>38410</v>
      </c>
      <c r="Q1031" s="588">
        <v>38540</v>
      </c>
      <c r="R1031" s="588">
        <v>38540</v>
      </c>
      <c r="S1031" s="588">
        <v>26815</v>
      </c>
      <c r="T1031" s="588">
        <v>27515</v>
      </c>
      <c r="U1031" s="588">
        <v>27515</v>
      </c>
      <c r="V1031" s="575">
        <f t="shared" si="3056"/>
        <v>102.61047920939772</v>
      </c>
      <c r="W1031" s="504"/>
      <c r="X1031" s="504"/>
      <c r="Y1031" s="504"/>
      <c r="Z1031" s="504"/>
      <c r="AA1031" s="504"/>
      <c r="AB1031" s="504"/>
      <c r="AC1031" s="504"/>
    </row>
    <row r="1032" spans="1:29" x14ac:dyDescent="0.25">
      <c r="A1032" s="616"/>
      <c r="B1032" s="569" t="s">
        <v>29</v>
      </c>
      <c r="C1032" s="496">
        <f t="shared" ref="C1032" si="3073">G1032+J1032+M1032+P1032+S1032</f>
        <v>82752</v>
      </c>
      <c r="D1032" s="496">
        <f t="shared" ref="D1032" si="3074">H1032+K1032+N1032+Q1032+T1032</f>
        <v>46004</v>
      </c>
      <c r="E1032" s="496">
        <f t="shared" ref="E1032" si="3075">I1032+L1032+O1032+R1032+U1032</f>
        <v>45985.95</v>
      </c>
      <c r="F1032" s="561">
        <f t="shared" ref="F1032" si="3076">E1032/C1032*100</f>
        <v>55.570801914153137</v>
      </c>
      <c r="G1032" s="509"/>
      <c r="H1032" s="509"/>
      <c r="I1032" s="509"/>
      <c r="J1032" s="588">
        <v>63003</v>
      </c>
      <c r="K1032" s="588">
        <v>25955</v>
      </c>
      <c r="L1032" s="588">
        <v>25953.55</v>
      </c>
      <c r="M1032" s="588">
        <v>11055</v>
      </c>
      <c r="N1032" s="588">
        <v>11355</v>
      </c>
      <c r="O1032" s="588">
        <v>11352.9</v>
      </c>
      <c r="P1032" s="588">
        <v>3694</v>
      </c>
      <c r="Q1032" s="588">
        <v>3694</v>
      </c>
      <c r="R1032" s="588">
        <v>3679.5</v>
      </c>
      <c r="S1032" s="588">
        <v>5000</v>
      </c>
      <c r="T1032" s="588">
        <v>5000</v>
      </c>
      <c r="U1032" s="588">
        <v>5000</v>
      </c>
      <c r="V1032" s="575">
        <f t="shared" si="3056"/>
        <v>100</v>
      </c>
      <c r="W1032" s="504"/>
      <c r="X1032" s="504"/>
      <c r="Y1032" s="504"/>
      <c r="Z1032" s="504"/>
      <c r="AA1032" s="504"/>
      <c r="AB1032" s="504"/>
      <c r="AC1032" s="504"/>
    </row>
    <row r="1033" spans="1:29" x14ac:dyDescent="0.25">
      <c r="A1033" s="616"/>
      <c r="B1033" s="569" t="s">
        <v>30</v>
      </c>
      <c r="C1033" s="496">
        <f t="shared" ref="C1033" si="3077">G1033+J1033+M1033+P1033+S1033</f>
        <v>70499</v>
      </c>
      <c r="D1033" s="496">
        <f t="shared" ref="D1033" si="3078">H1033+K1033+N1033+Q1033+T1033</f>
        <v>69714.67</v>
      </c>
      <c r="E1033" s="496">
        <f t="shared" ref="E1033" si="3079">I1033+L1033+O1033+R1033+U1033</f>
        <v>69693.920000000013</v>
      </c>
      <c r="F1033" s="561">
        <f t="shared" ref="F1033" si="3080">E1033/C1033*100</f>
        <v>98.858026354983778</v>
      </c>
      <c r="G1033" s="509"/>
      <c r="H1033" s="509"/>
      <c r="I1033" s="509"/>
      <c r="J1033" s="588">
        <v>45000</v>
      </c>
      <c r="K1033" s="588">
        <v>44228</v>
      </c>
      <c r="L1033" s="588">
        <v>44226.9</v>
      </c>
      <c r="M1033" s="588">
        <v>10000</v>
      </c>
      <c r="N1033" s="588">
        <v>10000</v>
      </c>
      <c r="O1033" s="588">
        <v>9993.83</v>
      </c>
      <c r="P1033" s="588">
        <v>10000</v>
      </c>
      <c r="Q1033" s="588">
        <v>10000</v>
      </c>
      <c r="R1033" s="588">
        <v>9990.69</v>
      </c>
      <c r="S1033" s="588">
        <v>5499</v>
      </c>
      <c r="T1033" s="588">
        <v>5486.67</v>
      </c>
      <c r="U1033" s="588">
        <v>5482.5</v>
      </c>
      <c r="V1033" s="575">
        <f t="shared" si="3056"/>
        <v>99.699945444626294</v>
      </c>
      <c r="W1033" s="504"/>
      <c r="X1033" s="504"/>
      <c r="Y1033" s="504"/>
      <c r="Z1033" s="504"/>
      <c r="AA1033" s="504"/>
      <c r="AB1033" s="504"/>
      <c r="AC1033" s="504"/>
    </row>
    <row r="1034" spans="1:29" x14ac:dyDescent="0.25">
      <c r="A1034" s="616"/>
      <c r="B1034" s="569" t="s">
        <v>31</v>
      </c>
      <c r="C1034" s="496">
        <f t="shared" ref="C1034" si="3081">G1034+J1034+M1034+P1034+S1034</f>
        <v>34750</v>
      </c>
      <c r="D1034" s="496">
        <f t="shared" ref="D1034" si="3082">H1034+K1034+N1034+Q1034+T1034</f>
        <v>32815</v>
      </c>
      <c r="E1034" s="496">
        <f t="shared" ref="E1034" si="3083">I1034+L1034+O1034+R1034+U1034</f>
        <v>32782.239999999998</v>
      </c>
      <c r="F1034" s="561">
        <f t="shared" ref="F1034" si="3084">E1034/C1034*100</f>
        <v>94.337381294964018</v>
      </c>
      <c r="G1034" s="496"/>
      <c r="H1034" s="509"/>
      <c r="I1034" s="509"/>
      <c r="J1034" s="588">
        <v>19500</v>
      </c>
      <c r="K1034" s="588">
        <v>17145</v>
      </c>
      <c r="L1034" s="588">
        <v>17139.61</v>
      </c>
      <c r="M1034" s="588">
        <v>5250</v>
      </c>
      <c r="N1034" s="588">
        <v>5670</v>
      </c>
      <c r="O1034" s="588">
        <v>5650.62</v>
      </c>
      <c r="P1034" s="588">
        <v>5000</v>
      </c>
      <c r="Q1034" s="588">
        <v>5000</v>
      </c>
      <c r="R1034" s="588">
        <v>4999.0600000000004</v>
      </c>
      <c r="S1034" s="588">
        <v>5000</v>
      </c>
      <c r="T1034" s="588">
        <v>5000</v>
      </c>
      <c r="U1034" s="588">
        <v>4992.95</v>
      </c>
      <c r="V1034" s="575">
        <f t="shared" si="3056"/>
        <v>99.858999999999995</v>
      </c>
      <c r="W1034" s="504"/>
      <c r="X1034" s="504"/>
      <c r="Y1034" s="504"/>
      <c r="Z1034" s="504"/>
      <c r="AA1034" s="504"/>
      <c r="AB1034" s="504"/>
      <c r="AC1034" s="504"/>
    </row>
    <row r="1035" spans="1:29" x14ac:dyDescent="0.25">
      <c r="A1035" s="616"/>
      <c r="B1035" s="569" t="s">
        <v>32</v>
      </c>
      <c r="C1035" s="496">
        <f t="shared" ref="C1035" si="3085">G1035+J1035+M1035+P1035+S1035</f>
        <v>130900</v>
      </c>
      <c r="D1035" s="496">
        <f t="shared" ref="D1035" si="3086">H1035+K1035+N1035+Q1035+T1035</f>
        <v>121616.11</v>
      </c>
      <c r="E1035" s="496">
        <f t="shared" ref="E1035" si="3087">I1035+L1035+O1035+R1035+U1035</f>
        <v>121420.79000000001</v>
      </c>
      <c r="F1035" s="561">
        <f t="shared" ref="F1035" si="3088">E1035/C1035*100</f>
        <v>92.758433919022167</v>
      </c>
      <c r="G1035" s="496"/>
      <c r="H1035" s="509"/>
      <c r="I1035" s="509"/>
      <c r="J1035" s="588">
        <v>30000</v>
      </c>
      <c r="K1035" s="588">
        <v>29941.11</v>
      </c>
      <c r="L1035" s="588">
        <v>29862.51</v>
      </c>
      <c r="M1035" s="588">
        <v>40900</v>
      </c>
      <c r="N1035" s="588">
        <v>40900</v>
      </c>
      <c r="O1035" s="588">
        <v>40843.160000000003</v>
      </c>
      <c r="P1035" s="588">
        <v>30000</v>
      </c>
      <c r="Q1035" s="588">
        <v>34865</v>
      </c>
      <c r="R1035" s="588">
        <v>34806.33</v>
      </c>
      <c r="S1035" s="588">
        <v>30000</v>
      </c>
      <c r="T1035" s="588">
        <v>15910</v>
      </c>
      <c r="U1035" s="588">
        <v>15908.79</v>
      </c>
      <c r="V1035" s="575">
        <f t="shared" si="3056"/>
        <v>53.029299999999999</v>
      </c>
      <c r="W1035" s="504"/>
      <c r="X1035" s="504"/>
      <c r="Y1035" s="504"/>
      <c r="Z1035" s="504"/>
      <c r="AA1035" s="504"/>
      <c r="AB1035" s="504"/>
      <c r="AC1035" s="504"/>
    </row>
    <row r="1036" spans="1:29" x14ac:dyDescent="0.25">
      <c r="A1036" s="616"/>
      <c r="B1036" s="569" t="s">
        <v>33</v>
      </c>
      <c r="C1036" s="496">
        <f t="shared" ref="C1036" si="3089">G1036+J1036+M1036+P1036+S1036</f>
        <v>227500</v>
      </c>
      <c r="D1036" s="496">
        <f t="shared" ref="D1036" si="3090">H1036+K1036+N1036+Q1036+T1036</f>
        <v>227500</v>
      </c>
      <c r="E1036" s="496">
        <f t="shared" ref="E1036" si="3091">I1036+L1036+O1036+R1036+U1036</f>
        <v>227486.23</v>
      </c>
      <c r="F1036" s="561">
        <f t="shared" ref="F1036" si="3092">E1036/C1036*100</f>
        <v>99.993947252747262</v>
      </c>
      <c r="G1036" s="496"/>
      <c r="H1036" s="509"/>
      <c r="I1036" s="509"/>
      <c r="J1036" s="588">
        <v>70000</v>
      </c>
      <c r="K1036" s="588">
        <v>70000</v>
      </c>
      <c r="L1036" s="588">
        <v>69999.66</v>
      </c>
      <c r="M1036" s="588">
        <v>51216</v>
      </c>
      <c r="N1036" s="588">
        <v>51216</v>
      </c>
      <c r="O1036" s="588">
        <v>51208.7</v>
      </c>
      <c r="P1036" s="588">
        <v>66988</v>
      </c>
      <c r="Q1036" s="588">
        <v>66988</v>
      </c>
      <c r="R1036" s="588">
        <v>66986.05</v>
      </c>
      <c r="S1036" s="588">
        <v>39296</v>
      </c>
      <c r="T1036" s="588">
        <v>39296</v>
      </c>
      <c r="U1036" s="588">
        <v>39291.82</v>
      </c>
      <c r="V1036" s="575">
        <f t="shared" si="3056"/>
        <v>99.989362785016283</v>
      </c>
      <c r="W1036" s="504"/>
      <c r="X1036" s="504"/>
      <c r="Y1036" s="504"/>
      <c r="Z1036" s="504"/>
      <c r="AA1036" s="504"/>
      <c r="AB1036" s="504"/>
      <c r="AC1036" s="504"/>
    </row>
    <row r="1037" spans="1:29" x14ac:dyDescent="0.25">
      <c r="A1037" s="616"/>
      <c r="B1037" s="569" t="s">
        <v>34</v>
      </c>
      <c r="C1037" s="496">
        <f t="shared" ref="C1037" si="3093">G1037+J1037+M1037+P1037+S1037</f>
        <v>392141.6</v>
      </c>
      <c r="D1037" s="496">
        <f t="shared" ref="D1037" si="3094">H1037+K1037+N1037+Q1037+T1037</f>
        <v>365178.98</v>
      </c>
      <c r="E1037" s="496">
        <f t="shared" ref="E1037" si="3095">I1037+L1037+O1037+R1037+U1037</f>
        <v>363257.38</v>
      </c>
      <c r="F1037" s="561">
        <f t="shared" ref="F1037" si="3096">E1037/C1037*100</f>
        <v>92.634237224512788</v>
      </c>
      <c r="G1037" s="496"/>
      <c r="H1037" s="509"/>
      <c r="I1037" s="509"/>
      <c r="J1037" s="588">
        <v>110774.6</v>
      </c>
      <c r="K1037" s="588">
        <v>100625.98</v>
      </c>
      <c r="L1037" s="588">
        <v>100444.65</v>
      </c>
      <c r="M1037" s="588">
        <v>117220</v>
      </c>
      <c r="N1037" s="588">
        <v>113330</v>
      </c>
      <c r="O1037" s="588">
        <v>113043.92</v>
      </c>
      <c r="P1037" s="588">
        <v>95000</v>
      </c>
      <c r="Q1037" s="588">
        <v>95000</v>
      </c>
      <c r="R1037" s="588">
        <v>93681.65</v>
      </c>
      <c r="S1037" s="588">
        <v>69147</v>
      </c>
      <c r="T1037" s="588">
        <v>56223</v>
      </c>
      <c r="U1037" s="588">
        <v>56087.16</v>
      </c>
      <c r="V1037" s="575">
        <f t="shared" si="3056"/>
        <v>81.112933315979006</v>
      </c>
      <c r="W1037" s="504"/>
      <c r="X1037" s="504"/>
      <c r="Y1037" s="504"/>
      <c r="Z1037" s="504"/>
      <c r="AA1037" s="504"/>
      <c r="AB1037" s="504"/>
      <c r="AC1037" s="504"/>
    </row>
    <row r="1038" spans="1:29" ht="45" x14ac:dyDescent="0.25">
      <c r="A1038" s="616" t="s">
        <v>750</v>
      </c>
      <c r="B1038" s="434" t="s">
        <v>321</v>
      </c>
      <c r="C1038" s="509">
        <f t="shared" ref="C1038:E1038" si="3097">C1039</f>
        <v>6940</v>
      </c>
      <c r="D1038" s="509">
        <f t="shared" si="3097"/>
        <v>3365.2</v>
      </c>
      <c r="E1038" s="509">
        <f t="shared" si="3097"/>
        <v>3364.5899999999997</v>
      </c>
      <c r="F1038" s="561">
        <f t="shared" ref="F1038:F1040" si="3098">E1038/C1038*100</f>
        <v>48.481123919308352</v>
      </c>
      <c r="G1038" s="509"/>
      <c r="H1038" s="509"/>
      <c r="I1038" s="509"/>
      <c r="J1038" s="509">
        <f>J1039</f>
        <v>1200</v>
      </c>
      <c r="K1038" s="509">
        <f t="shared" ref="K1038:U1038" si="3099">K1039</f>
        <v>722.2</v>
      </c>
      <c r="L1038" s="509">
        <f t="shared" si="3099"/>
        <v>722.22</v>
      </c>
      <c r="M1038" s="509">
        <f t="shared" si="3099"/>
        <v>1720</v>
      </c>
      <c r="N1038" s="509">
        <f t="shared" si="3099"/>
        <v>953</v>
      </c>
      <c r="O1038" s="509">
        <f t="shared" si="3099"/>
        <v>952.42</v>
      </c>
      <c r="P1038" s="509">
        <f t="shared" si="3099"/>
        <v>1820</v>
      </c>
      <c r="Q1038" s="509">
        <f t="shared" si="3099"/>
        <v>1690</v>
      </c>
      <c r="R1038" s="509">
        <f t="shared" si="3099"/>
        <v>1689.95</v>
      </c>
      <c r="S1038" s="509">
        <f t="shared" si="3099"/>
        <v>2200</v>
      </c>
      <c r="T1038" s="509">
        <f t="shared" si="3099"/>
        <v>0</v>
      </c>
      <c r="U1038" s="509">
        <f t="shared" si="3099"/>
        <v>0</v>
      </c>
      <c r="V1038" s="589">
        <f>V1039</f>
        <v>0</v>
      </c>
      <c r="W1038" s="504"/>
      <c r="X1038" s="504"/>
      <c r="Y1038" s="504"/>
      <c r="Z1038" s="504"/>
      <c r="AA1038" s="504"/>
      <c r="AB1038" s="504"/>
      <c r="AC1038" s="504"/>
    </row>
    <row r="1039" spans="1:29" x14ac:dyDescent="0.25">
      <c r="A1039" s="616"/>
      <c r="B1039" s="505" t="s">
        <v>312</v>
      </c>
      <c r="C1039" s="573">
        <f>C1040+C1041</f>
        <v>6940</v>
      </c>
      <c r="D1039" s="573">
        <f t="shared" ref="D1039:E1039" si="3100">D1040+D1041</f>
        <v>3365.2</v>
      </c>
      <c r="E1039" s="573">
        <f t="shared" si="3100"/>
        <v>3364.5899999999997</v>
      </c>
      <c r="F1039" s="562">
        <f t="shared" si="3098"/>
        <v>48.481123919308352</v>
      </c>
      <c r="G1039" s="545"/>
      <c r="H1039" s="545"/>
      <c r="I1039" s="545"/>
      <c r="J1039" s="573">
        <f t="shared" ref="J1039" si="3101">J1040+J1041</f>
        <v>1200</v>
      </c>
      <c r="K1039" s="573">
        <f t="shared" ref="K1039" si="3102">K1040+K1041</f>
        <v>722.2</v>
      </c>
      <c r="L1039" s="573">
        <f t="shared" ref="L1039" si="3103">L1040+L1041</f>
        <v>722.22</v>
      </c>
      <c r="M1039" s="573">
        <f t="shared" ref="M1039" si="3104">M1040+M1041</f>
        <v>1720</v>
      </c>
      <c r="N1039" s="573">
        <f t="shared" ref="N1039" si="3105">N1040+N1041</f>
        <v>953</v>
      </c>
      <c r="O1039" s="573">
        <f t="shared" ref="O1039" si="3106">O1040+O1041</f>
        <v>952.42</v>
      </c>
      <c r="P1039" s="573">
        <f t="shared" ref="P1039" si="3107">P1040+P1041</f>
        <v>1820</v>
      </c>
      <c r="Q1039" s="573">
        <f t="shared" ref="Q1039" si="3108">Q1040+Q1041</f>
        <v>1690</v>
      </c>
      <c r="R1039" s="573">
        <f t="shared" ref="R1039" si="3109">R1040+R1041</f>
        <v>1689.95</v>
      </c>
      <c r="S1039" s="573">
        <f t="shared" ref="S1039" si="3110">S1040+S1041</f>
        <v>2200</v>
      </c>
      <c r="T1039" s="573">
        <f t="shared" ref="T1039" si="3111">T1040+T1041</f>
        <v>0</v>
      </c>
      <c r="U1039" s="573">
        <f t="shared" ref="U1039" si="3112">U1040+U1041</f>
        <v>0</v>
      </c>
      <c r="V1039" s="575">
        <f t="shared" ref="V1039:V1040" si="3113">U1039/S1039*100</f>
        <v>0</v>
      </c>
      <c r="W1039" s="504"/>
      <c r="X1039" s="504"/>
      <c r="Y1039" s="504"/>
      <c r="Z1039" s="504"/>
      <c r="AA1039" s="504"/>
      <c r="AB1039" s="504"/>
      <c r="AC1039" s="504"/>
    </row>
    <row r="1040" spans="1:29" x14ac:dyDescent="0.25">
      <c r="A1040" s="616"/>
      <c r="B1040" s="569" t="s">
        <v>28</v>
      </c>
      <c r="C1040" s="496">
        <f t="shared" ref="C1040" si="3114">G1040+J1040+M1040+P1040+S1040</f>
        <v>6100</v>
      </c>
      <c r="D1040" s="496">
        <f t="shared" ref="D1040" si="3115">H1040+K1040+N1040+Q1040+T1040</f>
        <v>2945.2</v>
      </c>
      <c r="E1040" s="496">
        <f t="shared" ref="E1040" si="3116">I1040+L1040+O1040+R1040+U1040</f>
        <v>2944.64</v>
      </c>
      <c r="F1040" s="561">
        <f t="shared" si="3098"/>
        <v>48.2727868852459</v>
      </c>
      <c r="G1040" s="496"/>
      <c r="H1040" s="509"/>
      <c r="I1040" s="509"/>
      <c r="J1040" s="588">
        <v>1200</v>
      </c>
      <c r="K1040" s="588">
        <v>722.2</v>
      </c>
      <c r="L1040" s="588">
        <v>722.22</v>
      </c>
      <c r="M1040" s="588">
        <v>1300</v>
      </c>
      <c r="N1040" s="588">
        <v>953</v>
      </c>
      <c r="O1040" s="588">
        <v>952.42</v>
      </c>
      <c r="P1040" s="588">
        <v>1400</v>
      </c>
      <c r="Q1040" s="588">
        <v>1270</v>
      </c>
      <c r="R1040" s="588">
        <v>1270</v>
      </c>
      <c r="S1040" s="588">
        <v>2200</v>
      </c>
      <c r="T1040" s="588"/>
      <c r="U1040" s="588"/>
      <c r="V1040" s="575">
        <f t="shared" si="3113"/>
        <v>0</v>
      </c>
      <c r="W1040" s="504"/>
      <c r="X1040" s="504"/>
      <c r="Y1040" s="504"/>
      <c r="Z1040" s="504"/>
      <c r="AA1040" s="504"/>
      <c r="AB1040" s="504"/>
      <c r="AC1040" s="504"/>
    </row>
    <row r="1041" spans="1:29" x14ac:dyDescent="0.25">
      <c r="A1041" s="616"/>
      <c r="B1041" s="569" t="s">
        <v>31</v>
      </c>
      <c r="C1041" s="496">
        <f t="shared" ref="C1041" si="3117">G1041+J1041+M1041+P1041+S1041</f>
        <v>840</v>
      </c>
      <c r="D1041" s="496">
        <f t="shared" ref="D1041" si="3118">H1041+K1041+N1041+Q1041+T1041</f>
        <v>420</v>
      </c>
      <c r="E1041" s="496">
        <f t="shared" ref="E1041" si="3119">I1041+L1041+O1041+R1041+U1041</f>
        <v>419.95</v>
      </c>
      <c r="F1041" s="561">
        <f t="shared" ref="F1041" si="3120">E1041/C1041*100</f>
        <v>49.994047619047613</v>
      </c>
      <c r="G1041" s="496"/>
      <c r="H1041" s="509"/>
      <c r="I1041" s="509"/>
      <c r="J1041" s="509">
        <v>0</v>
      </c>
      <c r="K1041" s="509">
        <v>0</v>
      </c>
      <c r="L1041" s="509">
        <v>0</v>
      </c>
      <c r="M1041" s="588">
        <v>420</v>
      </c>
      <c r="N1041" s="588">
        <v>0</v>
      </c>
      <c r="O1041" s="588">
        <v>0</v>
      </c>
      <c r="P1041" s="588">
        <v>420</v>
      </c>
      <c r="Q1041" s="588">
        <v>420</v>
      </c>
      <c r="R1041" s="588">
        <v>419.95</v>
      </c>
      <c r="S1041" s="588"/>
      <c r="T1041" s="588"/>
      <c r="U1041" s="588"/>
      <c r="V1041" s="575">
        <v>0</v>
      </c>
      <c r="W1041" s="504"/>
      <c r="X1041" s="504"/>
      <c r="Y1041" s="504"/>
      <c r="Z1041" s="504"/>
      <c r="AA1041" s="504"/>
      <c r="AB1041" s="504"/>
      <c r="AC1041" s="504"/>
    </row>
    <row r="1042" spans="1:29" ht="60" x14ac:dyDescent="0.25">
      <c r="A1042" s="616" t="s">
        <v>751</v>
      </c>
      <c r="B1042" s="434" t="s">
        <v>571</v>
      </c>
      <c r="C1042" s="509">
        <f t="shared" ref="C1042:E1042" si="3121">C1043</f>
        <v>97376.05</v>
      </c>
      <c r="D1042" s="509">
        <f t="shared" si="3121"/>
        <v>63386.2</v>
      </c>
      <c r="E1042" s="509">
        <f t="shared" si="3121"/>
        <v>63386.2</v>
      </c>
      <c r="F1042" s="561">
        <f t="shared" ref="F1042:F1043" si="3122">E1042/C1042*100</f>
        <v>65.09424031884636</v>
      </c>
      <c r="G1042" s="496"/>
      <c r="H1042" s="509"/>
      <c r="I1042" s="509"/>
      <c r="J1042" s="509">
        <f>J1043</f>
        <v>97376.05</v>
      </c>
      <c r="K1042" s="509">
        <f t="shared" ref="K1042:U1042" si="3123">K1043</f>
        <v>63386.2</v>
      </c>
      <c r="L1042" s="509">
        <f t="shared" si="3123"/>
        <v>63386.2</v>
      </c>
      <c r="M1042" s="509">
        <f t="shared" si="3123"/>
        <v>0</v>
      </c>
      <c r="N1042" s="509">
        <f t="shared" si="3123"/>
        <v>0</v>
      </c>
      <c r="O1042" s="509">
        <f t="shared" si="3123"/>
        <v>0</v>
      </c>
      <c r="P1042" s="509">
        <f t="shared" si="3123"/>
        <v>0</v>
      </c>
      <c r="Q1042" s="509">
        <f t="shared" si="3123"/>
        <v>0</v>
      </c>
      <c r="R1042" s="509">
        <f t="shared" si="3123"/>
        <v>0</v>
      </c>
      <c r="S1042" s="509">
        <f t="shared" si="3123"/>
        <v>0</v>
      </c>
      <c r="T1042" s="509">
        <f t="shared" si="3123"/>
        <v>0</v>
      </c>
      <c r="U1042" s="509">
        <f t="shared" si="3123"/>
        <v>0</v>
      </c>
      <c r="V1042" s="589">
        <f>V1043</f>
        <v>0</v>
      </c>
      <c r="W1042" s="504"/>
      <c r="X1042" s="504"/>
      <c r="Y1042" s="504"/>
      <c r="Z1042" s="504"/>
      <c r="AA1042" s="504"/>
      <c r="AB1042" s="504"/>
      <c r="AC1042" s="504"/>
    </row>
    <row r="1043" spans="1:29" x14ac:dyDescent="0.25">
      <c r="A1043" s="616"/>
      <c r="B1043" s="505" t="s">
        <v>758</v>
      </c>
      <c r="C1043" s="528">
        <f t="shared" ref="C1043" si="3124">G1043+J1043+M1043+P1043+S1043</f>
        <v>97376.05</v>
      </c>
      <c r="D1043" s="528">
        <f t="shared" ref="D1043" si="3125">H1043+K1043+N1043+Q1043+T1043</f>
        <v>63386.2</v>
      </c>
      <c r="E1043" s="528">
        <f t="shared" ref="E1043" si="3126">I1043+L1043+O1043+R1043+U1043</f>
        <v>63386.2</v>
      </c>
      <c r="F1043" s="562">
        <f t="shared" si="3122"/>
        <v>65.09424031884636</v>
      </c>
      <c r="G1043" s="496"/>
      <c r="H1043" s="545"/>
      <c r="I1043" s="545"/>
      <c r="J1043" s="545">
        <v>97376.05</v>
      </c>
      <c r="K1043" s="545">
        <v>63386.2</v>
      </c>
      <c r="L1043" s="545">
        <v>63386.2</v>
      </c>
      <c r="M1043" s="545">
        <v>0</v>
      </c>
      <c r="N1043" s="545">
        <v>0</v>
      </c>
      <c r="O1043" s="545">
        <v>0</v>
      </c>
      <c r="P1043" s="545">
        <v>0</v>
      </c>
      <c r="Q1043" s="545">
        <v>0</v>
      </c>
      <c r="R1043" s="545">
        <v>0</v>
      </c>
      <c r="S1043" s="545">
        <v>0</v>
      </c>
      <c r="T1043" s="545">
        <v>0</v>
      </c>
      <c r="U1043" s="545">
        <v>0</v>
      </c>
      <c r="V1043" s="545">
        <v>0</v>
      </c>
      <c r="W1043" s="504"/>
      <c r="X1043" s="504"/>
      <c r="Y1043" s="504"/>
      <c r="Z1043" s="504"/>
      <c r="AA1043" s="504"/>
      <c r="AB1043" s="504"/>
      <c r="AC1043" s="504"/>
    </row>
    <row r="1044" spans="1:29" ht="120" x14ac:dyDescent="0.25">
      <c r="A1044" s="616" t="s">
        <v>752</v>
      </c>
      <c r="B1044" s="434" t="s">
        <v>515</v>
      </c>
      <c r="C1044" s="509">
        <f t="shared" ref="C1044:E1044" si="3127">C1045</f>
        <v>548729</v>
      </c>
      <c r="D1044" s="509">
        <f t="shared" si="3127"/>
        <v>1128377.0900000001</v>
      </c>
      <c r="E1044" s="509">
        <f t="shared" si="3127"/>
        <v>1124549.83</v>
      </c>
      <c r="F1044" s="561">
        <f t="shared" ref="F1044:F1046" si="3128">E1044/C1044*100</f>
        <v>204.93719668543125</v>
      </c>
      <c r="G1044" s="509"/>
      <c r="H1044" s="509"/>
      <c r="I1044" s="509"/>
      <c r="J1044" s="509">
        <f>J1045</f>
        <v>0</v>
      </c>
      <c r="K1044" s="509">
        <f t="shared" ref="K1044:U1044" si="3129">K1045</f>
        <v>0</v>
      </c>
      <c r="L1044" s="509">
        <f t="shared" si="3129"/>
        <v>0</v>
      </c>
      <c r="M1044" s="509">
        <f t="shared" si="3129"/>
        <v>37900</v>
      </c>
      <c r="N1044" s="509">
        <f t="shared" si="3129"/>
        <v>56492</v>
      </c>
      <c r="O1044" s="509">
        <f t="shared" si="3129"/>
        <v>56488.07</v>
      </c>
      <c r="P1044" s="509">
        <f t="shared" si="3129"/>
        <v>347829</v>
      </c>
      <c r="Q1044" s="509">
        <f t="shared" si="3129"/>
        <v>942280.26</v>
      </c>
      <c r="R1044" s="509">
        <f t="shared" si="3129"/>
        <v>941717.54</v>
      </c>
      <c r="S1044" s="509">
        <f t="shared" si="3129"/>
        <v>163000</v>
      </c>
      <c r="T1044" s="509">
        <f t="shared" si="3129"/>
        <v>129604.83</v>
      </c>
      <c r="U1044" s="509">
        <f t="shared" si="3129"/>
        <v>126344.22</v>
      </c>
      <c r="V1044" s="579">
        <f t="shared" ref="V1044:V1055" si="3130">U1044/S1044*100</f>
        <v>77.511791411042935</v>
      </c>
      <c r="W1044" s="504"/>
      <c r="X1044" s="504"/>
      <c r="Y1044" s="504"/>
      <c r="Z1044" s="504"/>
      <c r="AA1044" s="504"/>
      <c r="AB1044" s="504"/>
      <c r="AC1044" s="504"/>
    </row>
    <row r="1045" spans="1:29" x14ac:dyDescent="0.25">
      <c r="A1045" s="616"/>
      <c r="B1045" s="505" t="s">
        <v>312</v>
      </c>
      <c r="C1045" s="573">
        <f>C1046+C1047</f>
        <v>548729</v>
      </c>
      <c r="D1045" s="573">
        <f t="shared" ref="D1045:E1045" si="3131">D1046+D1047</f>
        <v>1128377.0900000001</v>
      </c>
      <c r="E1045" s="573">
        <f t="shared" si="3131"/>
        <v>1124549.83</v>
      </c>
      <c r="F1045" s="562">
        <f t="shared" si="3128"/>
        <v>204.93719668543125</v>
      </c>
      <c r="G1045" s="545"/>
      <c r="H1045" s="545"/>
      <c r="I1045" s="545"/>
      <c r="J1045" s="573">
        <f t="shared" ref="J1045" si="3132">J1046+J1047</f>
        <v>0</v>
      </c>
      <c r="K1045" s="573">
        <f t="shared" ref="K1045" si="3133">K1046+K1047</f>
        <v>0</v>
      </c>
      <c r="L1045" s="573">
        <f t="shared" ref="L1045" si="3134">L1046+L1047</f>
        <v>0</v>
      </c>
      <c r="M1045" s="573">
        <f t="shared" ref="M1045" si="3135">M1046+M1047</f>
        <v>37900</v>
      </c>
      <c r="N1045" s="573">
        <f t="shared" ref="N1045" si="3136">N1046+N1047</f>
        <v>56492</v>
      </c>
      <c r="O1045" s="573">
        <f t="shared" ref="O1045" si="3137">O1046+O1047</f>
        <v>56488.07</v>
      </c>
      <c r="P1045" s="573">
        <f t="shared" ref="P1045" si="3138">P1046+P1047</f>
        <v>347829</v>
      </c>
      <c r="Q1045" s="573">
        <f t="shared" ref="Q1045" si="3139">Q1046+Q1047</f>
        <v>942280.26</v>
      </c>
      <c r="R1045" s="573">
        <f t="shared" ref="R1045" si="3140">R1046+R1047</f>
        <v>941717.54</v>
      </c>
      <c r="S1045" s="573">
        <f t="shared" ref="S1045" si="3141">S1046+S1047</f>
        <v>163000</v>
      </c>
      <c r="T1045" s="573">
        <f t="shared" ref="T1045" si="3142">T1046+T1047</f>
        <v>129604.83</v>
      </c>
      <c r="U1045" s="573">
        <f t="shared" ref="U1045" si="3143">U1046+U1047</f>
        <v>126344.22</v>
      </c>
      <c r="V1045" s="579">
        <f t="shared" si="3130"/>
        <v>77.511791411042935</v>
      </c>
      <c r="W1045" s="504"/>
      <c r="X1045" s="504"/>
      <c r="Y1045" s="504"/>
      <c r="Z1045" s="504"/>
      <c r="AA1045" s="504"/>
      <c r="AB1045" s="504"/>
      <c r="AC1045" s="504"/>
    </row>
    <row r="1046" spans="1:29" x14ac:dyDescent="0.25">
      <c r="A1046" s="616"/>
      <c r="B1046" s="569" t="s">
        <v>31</v>
      </c>
      <c r="C1046" s="496">
        <f t="shared" ref="C1046" si="3144">G1046+J1046+M1046+P1046+S1046</f>
        <v>46829</v>
      </c>
      <c r="D1046" s="496">
        <f t="shared" ref="D1046" si="3145">H1046+K1046+N1046+Q1046+T1046</f>
        <v>86781.36</v>
      </c>
      <c r="E1046" s="496">
        <f t="shared" ref="E1046" si="3146">I1046+L1046+O1046+R1046+U1046</f>
        <v>86779.209999999992</v>
      </c>
      <c r="F1046" s="561">
        <f t="shared" si="3128"/>
        <v>185.31083303081422</v>
      </c>
      <c r="G1046" s="496"/>
      <c r="H1046" s="509"/>
      <c r="I1046" s="509"/>
      <c r="J1046" s="509">
        <v>0</v>
      </c>
      <c r="K1046" s="509">
        <v>0</v>
      </c>
      <c r="L1046" s="509">
        <v>0</v>
      </c>
      <c r="M1046" s="509">
        <v>0</v>
      </c>
      <c r="N1046" s="509">
        <v>18592</v>
      </c>
      <c r="O1046" s="509">
        <v>18590.919999999998</v>
      </c>
      <c r="P1046" s="509">
        <v>34829</v>
      </c>
      <c r="Q1046" s="509">
        <v>41989.36</v>
      </c>
      <c r="R1046" s="509">
        <v>41988.29</v>
      </c>
      <c r="S1046" s="509">
        <v>12000</v>
      </c>
      <c r="T1046" s="509">
        <v>26200</v>
      </c>
      <c r="U1046" s="509">
        <v>26200</v>
      </c>
      <c r="V1046" s="575">
        <f t="shared" si="3130"/>
        <v>218.33333333333331</v>
      </c>
      <c r="W1046" s="504"/>
      <c r="X1046" s="504"/>
      <c r="Y1046" s="504"/>
      <c r="Z1046" s="504"/>
      <c r="AA1046" s="504"/>
      <c r="AB1046" s="504"/>
      <c r="AC1046" s="504"/>
    </row>
    <row r="1047" spans="1:29" x14ac:dyDescent="0.25">
      <c r="A1047" s="616"/>
      <c r="B1047" s="569" t="s">
        <v>34</v>
      </c>
      <c r="C1047" s="496">
        <f t="shared" ref="C1047" si="3147">G1047+J1047+M1047+P1047+S1047</f>
        <v>501900</v>
      </c>
      <c r="D1047" s="496">
        <f t="shared" ref="D1047" si="3148">H1047+K1047+N1047+Q1047+T1047</f>
        <v>1041595.73</v>
      </c>
      <c r="E1047" s="496">
        <f t="shared" ref="E1047" si="3149">I1047+L1047+O1047+R1047+U1047</f>
        <v>1037770.62</v>
      </c>
      <c r="F1047" s="561">
        <f t="shared" ref="F1047" si="3150">E1047/C1047*100</f>
        <v>206.76840406455469</v>
      </c>
      <c r="G1047" s="496"/>
      <c r="H1047" s="509"/>
      <c r="I1047" s="509"/>
      <c r="J1047" s="509">
        <v>0</v>
      </c>
      <c r="K1047" s="509">
        <v>0</v>
      </c>
      <c r="L1047" s="509">
        <v>0</v>
      </c>
      <c r="M1047" s="509">
        <v>37900</v>
      </c>
      <c r="N1047" s="509">
        <v>37900</v>
      </c>
      <c r="O1047" s="509">
        <v>37897.15</v>
      </c>
      <c r="P1047" s="509">
        <v>313000</v>
      </c>
      <c r="Q1047" s="509">
        <v>900290.9</v>
      </c>
      <c r="R1047" s="509">
        <v>899729.25</v>
      </c>
      <c r="S1047" s="509">
        <v>151000</v>
      </c>
      <c r="T1047" s="509">
        <v>103404.83</v>
      </c>
      <c r="U1047" s="509">
        <v>100144.22</v>
      </c>
      <c r="V1047" s="589">
        <f t="shared" si="3130"/>
        <v>66.320675496688736</v>
      </c>
      <c r="W1047" s="504"/>
      <c r="X1047" s="504"/>
      <c r="Y1047" s="504"/>
      <c r="Z1047" s="504"/>
      <c r="AA1047" s="504"/>
      <c r="AB1047" s="504"/>
      <c r="AC1047" s="504"/>
    </row>
    <row r="1048" spans="1:29" ht="75" x14ac:dyDescent="0.25">
      <c r="A1048" s="616" t="s">
        <v>753</v>
      </c>
      <c r="B1048" s="434" t="s">
        <v>322</v>
      </c>
      <c r="C1048" s="509">
        <f t="shared" ref="C1048:E1048" si="3151">C1049</f>
        <v>3340839.8600000003</v>
      </c>
      <c r="D1048" s="509">
        <f t="shared" si="3151"/>
        <v>3375978.83</v>
      </c>
      <c r="E1048" s="509">
        <f t="shared" si="3151"/>
        <v>3338932.12</v>
      </c>
      <c r="F1048" s="561">
        <f t="shared" ref="F1048" si="3152">E1048/C1048*100</f>
        <v>99.942896394920282</v>
      </c>
      <c r="G1048" s="509"/>
      <c r="H1048" s="509"/>
      <c r="I1048" s="509"/>
      <c r="J1048" s="509">
        <f>J1049</f>
        <v>663351</v>
      </c>
      <c r="K1048" s="509">
        <f t="shared" ref="K1048:U1048" si="3153">K1049</f>
        <v>673387.34</v>
      </c>
      <c r="L1048" s="509">
        <f t="shared" si="3153"/>
        <v>662164.02999999991</v>
      </c>
      <c r="M1048" s="509">
        <f t="shared" si="3153"/>
        <v>754504.5</v>
      </c>
      <c r="N1048" s="509">
        <f t="shared" si="3153"/>
        <v>771523.17999999982</v>
      </c>
      <c r="O1048" s="509">
        <f t="shared" si="3153"/>
        <v>759056.81</v>
      </c>
      <c r="P1048" s="509">
        <f t="shared" si="3153"/>
        <v>858973.36</v>
      </c>
      <c r="Q1048" s="509">
        <f t="shared" si="3153"/>
        <v>856753.84</v>
      </c>
      <c r="R1048" s="509">
        <f t="shared" si="3153"/>
        <v>848224.36999999988</v>
      </c>
      <c r="S1048" s="509">
        <f t="shared" si="3153"/>
        <v>1064011</v>
      </c>
      <c r="T1048" s="509">
        <f t="shared" si="3153"/>
        <v>1074314.47</v>
      </c>
      <c r="U1048" s="509">
        <f t="shared" si="3153"/>
        <v>1069486.9099999999</v>
      </c>
      <c r="V1048" s="579">
        <f t="shared" si="3130"/>
        <v>100.51464787488098</v>
      </c>
      <c r="W1048" s="504"/>
      <c r="X1048" s="504"/>
      <c r="Y1048" s="504"/>
      <c r="Z1048" s="504"/>
      <c r="AA1048" s="504"/>
      <c r="AB1048" s="504"/>
      <c r="AC1048" s="504"/>
    </row>
    <row r="1049" spans="1:29" x14ac:dyDescent="0.25">
      <c r="A1049" s="616"/>
      <c r="B1049" s="505" t="s">
        <v>312</v>
      </c>
      <c r="C1049" s="528">
        <f>C1050+C1051+C1052+C1053+C1054+C1055</f>
        <v>3340839.8600000003</v>
      </c>
      <c r="D1049" s="528">
        <f t="shared" ref="D1049:E1049" si="3154">D1050+D1051+D1052+D1053+D1054+D1055</f>
        <v>3375978.83</v>
      </c>
      <c r="E1049" s="528">
        <f t="shared" si="3154"/>
        <v>3338932.12</v>
      </c>
      <c r="F1049" s="562">
        <f t="shared" ref="F1049:F1050" si="3155">E1049/C1049*100</f>
        <v>99.942896394920282</v>
      </c>
      <c r="G1049" s="545"/>
      <c r="H1049" s="545"/>
      <c r="I1049" s="545"/>
      <c r="J1049" s="528">
        <f t="shared" ref="J1049" si="3156">J1050+J1051+J1052+J1053+J1054+J1055</f>
        <v>663351</v>
      </c>
      <c r="K1049" s="528">
        <f t="shared" ref="K1049" si="3157">K1050+K1051+K1052+K1053+K1054+K1055</f>
        <v>673387.34</v>
      </c>
      <c r="L1049" s="528">
        <f t="shared" ref="L1049" si="3158">L1050+L1051+L1052+L1053+L1054+L1055</f>
        <v>662164.02999999991</v>
      </c>
      <c r="M1049" s="528">
        <f t="shared" ref="M1049" si="3159">M1050+M1051+M1052+M1053+M1054+M1055</f>
        <v>754504.5</v>
      </c>
      <c r="N1049" s="528">
        <f t="shared" ref="N1049" si="3160">N1050+N1051+N1052+N1053+N1054+N1055</f>
        <v>771523.17999999982</v>
      </c>
      <c r="O1049" s="528">
        <f t="shared" ref="O1049" si="3161">O1050+O1051+O1052+O1053+O1054+O1055</f>
        <v>759056.81</v>
      </c>
      <c r="P1049" s="528">
        <f t="shared" ref="P1049" si="3162">P1050+P1051+P1052+P1053+P1054+P1055</f>
        <v>858973.36</v>
      </c>
      <c r="Q1049" s="528">
        <f t="shared" ref="Q1049" si="3163">Q1050+Q1051+Q1052+Q1053+Q1054+Q1055</f>
        <v>856753.84</v>
      </c>
      <c r="R1049" s="528">
        <f t="shared" ref="R1049" si="3164">R1050+R1051+R1052+R1053+R1054+R1055</f>
        <v>848224.36999999988</v>
      </c>
      <c r="S1049" s="528">
        <f t="shared" ref="S1049" si="3165">S1050+S1051+S1052+S1053+S1054+S1055</f>
        <v>1064011</v>
      </c>
      <c r="T1049" s="528">
        <f t="shared" ref="T1049" si="3166">T1050+T1051+T1052+T1053+T1054+T1055</f>
        <v>1074314.47</v>
      </c>
      <c r="U1049" s="528">
        <f t="shared" ref="U1049" si="3167">U1050+U1051+U1052+U1053+U1054+U1055</f>
        <v>1069486.9099999999</v>
      </c>
      <c r="V1049" s="572">
        <f t="shared" si="3130"/>
        <v>100.51464787488098</v>
      </c>
      <c r="W1049" s="504"/>
      <c r="X1049" s="504"/>
      <c r="Y1049" s="504"/>
      <c r="Z1049" s="504"/>
      <c r="AA1049" s="504"/>
      <c r="AB1049" s="504"/>
      <c r="AC1049" s="504"/>
    </row>
    <row r="1050" spans="1:29" x14ac:dyDescent="0.25">
      <c r="A1050" s="616"/>
      <c r="B1050" s="569" t="s">
        <v>28</v>
      </c>
      <c r="C1050" s="496">
        <f t="shared" ref="C1050" si="3168">G1050+J1050+M1050+P1050+S1050</f>
        <v>1181508</v>
      </c>
      <c r="D1050" s="496">
        <f t="shared" ref="D1050" si="3169">H1050+K1050+N1050+Q1050+T1050</f>
        <v>1234857.3400000001</v>
      </c>
      <c r="E1050" s="496">
        <f t="shared" ref="E1050" si="3170">I1050+L1050+O1050+R1050+U1050</f>
        <v>1224532.67</v>
      </c>
      <c r="F1050" s="561">
        <f t="shared" si="3155"/>
        <v>103.6415047549403</v>
      </c>
      <c r="G1050" s="496"/>
      <c r="H1050" s="509"/>
      <c r="I1050" s="509"/>
      <c r="J1050" s="588">
        <v>238432</v>
      </c>
      <c r="K1050" s="588">
        <v>247307.37</v>
      </c>
      <c r="L1050" s="588">
        <v>240942.64</v>
      </c>
      <c r="M1050" s="588">
        <v>248240</v>
      </c>
      <c r="N1050" s="588">
        <v>263531.59999999998</v>
      </c>
      <c r="O1050" s="588">
        <v>263152.49</v>
      </c>
      <c r="P1050" s="588">
        <v>298250</v>
      </c>
      <c r="Q1050" s="588">
        <v>301839.03000000003</v>
      </c>
      <c r="R1050" s="588">
        <v>299360.13</v>
      </c>
      <c r="S1050" s="588">
        <v>396586</v>
      </c>
      <c r="T1050" s="588">
        <v>422179.34</v>
      </c>
      <c r="U1050" s="588">
        <v>421077.41</v>
      </c>
      <c r="V1050" s="575">
        <f t="shared" si="3130"/>
        <v>106.17556091238723</v>
      </c>
      <c r="W1050" s="504"/>
      <c r="X1050" s="504"/>
      <c r="Y1050" s="504"/>
      <c r="Z1050" s="504"/>
      <c r="AA1050" s="504"/>
      <c r="AB1050" s="504"/>
      <c r="AC1050" s="504"/>
    </row>
    <row r="1051" spans="1:29" x14ac:dyDescent="0.25">
      <c r="A1051" s="616"/>
      <c r="B1051" s="569" t="s">
        <v>29</v>
      </c>
      <c r="C1051" s="496">
        <f t="shared" ref="C1051" si="3171">G1051+J1051+M1051+P1051+S1051</f>
        <v>833022.2</v>
      </c>
      <c r="D1051" s="496">
        <f t="shared" ref="D1051" si="3172">H1051+K1051+N1051+Q1051+T1051</f>
        <v>823271.59</v>
      </c>
      <c r="E1051" s="496">
        <f t="shared" ref="E1051" si="3173">I1051+L1051+O1051+R1051+U1051</f>
        <v>806832.36999999988</v>
      </c>
      <c r="F1051" s="561">
        <f t="shared" ref="F1051" si="3174">E1051/C1051*100</f>
        <v>96.856046573548696</v>
      </c>
      <c r="G1051" s="496"/>
      <c r="H1051" s="509"/>
      <c r="I1051" s="509"/>
      <c r="J1051" s="588">
        <v>172880</v>
      </c>
      <c r="K1051" s="588">
        <v>169047.22</v>
      </c>
      <c r="L1051" s="588">
        <v>166093.26999999999</v>
      </c>
      <c r="M1051" s="588">
        <v>190495</v>
      </c>
      <c r="N1051" s="588">
        <v>188102.08</v>
      </c>
      <c r="O1051" s="588">
        <v>181629.16</v>
      </c>
      <c r="P1051" s="588">
        <v>212479.2</v>
      </c>
      <c r="Q1051" s="588">
        <v>209929.38</v>
      </c>
      <c r="R1051" s="588">
        <v>204089.76</v>
      </c>
      <c r="S1051" s="588">
        <v>257168</v>
      </c>
      <c r="T1051" s="588">
        <v>256192.91</v>
      </c>
      <c r="U1051" s="588">
        <v>255020.18</v>
      </c>
      <c r="V1051" s="575">
        <f t="shared" si="3130"/>
        <v>99.164818328874503</v>
      </c>
      <c r="W1051" s="504"/>
      <c r="X1051" s="504"/>
      <c r="Y1051" s="504"/>
      <c r="Z1051" s="504"/>
      <c r="AA1051" s="504"/>
      <c r="AB1051" s="504"/>
      <c r="AC1051" s="504"/>
    </row>
    <row r="1052" spans="1:29" x14ac:dyDescent="0.25">
      <c r="A1052" s="616"/>
      <c r="B1052" s="569" t="s">
        <v>30</v>
      </c>
      <c r="C1052" s="496">
        <f t="shared" ref="C1052" si="3175">G1052+J1052+M1052+P1052+S1052</f>
        <v>305059</v>
      </c>
      <c r="D1052" s="496">
        <f t="shared" ref="D1052" si="3176">H1052+K1052+N1052+Q1052+T1052</f>
        <v>313979.27</v>
      </c>
      <c r="E1052" s="496">
        <f t="shared" ref="E1052" si="3177">I1052+L1052+O1052+R1052+U1052</f>
        <v>313266.07</v>
      </c>
      <c r="F1052" s="561">
        <f t="shared" ref="F1052" si="3178">E1052/C1052*100</f>
        <v>102.69032219996788</v>
      </c>
      <c r="G1052" s="496"/>
      <c r="H1052" s="509"/>
      <c r="I1052" s="509"/>
      <c r="J1052" s="588">
        <v>65379</v>
      </c>
      <c r="K1052" s="588">
        <v>69899</v>
      </c>
      <c r="L1052" s="588">
        <v>69895.37</v>
      </c>
      <c r="M1052" s="588">
        <v>71492</v>
      </c>
      <c r="N1052" s="588">
        <v>73792.58</v>
      </c>
      <c r="O1052" s="588">
        <v>73791.429999999993</v>
      </c>
      <c r="P1052" s="588">
        <v>77503</v>
      </c>
      <c r="Q1052" s="588">
        <v>77829.070000000007</v>
      </c>
      <c r="R1052" s="588">
        <v>77829.070000000007</v>
      </c>
      <c r="S1052" s="588">
        <v>90685</v>
      </c>
      <c r="T1052" s="588">
        <v>92458.62</v>
      </c>
      <c r="U1052" s="588">
        <v>91750.2</v>
      </c>
      <c r="V1052" s="575">
        <f t="shared" si="3130"/>
        <v>101.17461542702762</v>
      </c>
      <c r="W1052" s="504"/>
      <c r="X1052" s="504"/>
      <c r="Y1052" s="504"/>
      <c r="Z1052" s="504"/>
      <c r="AA1052" s="504"/>
      <c r="AB1052" s="504"/>
      <c r="AC1052" s="504"/>
    </row>
    <row r="1053" spans="1:29" x14ac:dyDescent="0.25">
      <c r="A1053" s="616"/>
      <c r="B1053" s="569" t="s">
        <v>31</v>
      </c>
      <c r="C1053" s="496">
        <f t="shared" ref="C1053" si="3179">G1053+J1053+M1053+P1053+S1053</f>
        <v>681278.16</v>
      </c>
      <c r="D1053" s="496">
        <f t="shared" ref="D1053" si="3180">H1053+K1053+N1053+Q1053+T1053</f>
        <v>654259.93999999994</v>
      </c>
      <c r="E1053" s="496">
        <f t="shared" ref="E1053" si="3181">I1053+L1053+O1053+R1053+U1053</f>
        <v>645654.22</v>
      </c>
      <c r="F1053" s="561">
        <f t="shared" ref="F1053" si="3182">E1053/C1053*100</f>
        <v>94.771013942381472</v>
      </c>
      <c r="G1053" s="496"/>
      <c r="H1053" s="509"/>
      <c r="I1053" s="509"/>
      <c r="J1053" s="588">
        <v>134567</v>
      </c>
      <c r="K1053" s="588">
        <v>128722.78</v>
      </c>
      <c r="L1053" s="588">
        <v>126923.21</v>
      </c>
      <c r="M1053" s="588">
        <v>149463</v>
      </c>
      <c r="N1053" s="588">
        <v>148519.35</v>
      </c>
      <c r="O1053" s="588">
        <v>143603.76</v>
      </c>
      <c r="P1053" s="588">
        <v>175002.16</v>
      </c>
      <c r="Q1053" s="588">
        <v>167504.57999999999</v>
      </c>
      <c r="R1053" s="588">
        <v>167364.62</v>
      </c>
      <c r="S1053" s="588">
        <v>222246</v>
      </c>
      <c r="T1053" s="588">
        <v>209513.23</v>
      </c>
      <c r="U1053" s="588">
        <v>207762.63</v>
      </c>
      <c r="V1053" s="575">
        <f t="shared" si="3130"/>
        <v>93.483180799654448</v>
      </c>
      <c r="W1053" s="504"/>
      <c r="X1053" s="504"/>
      <c r="Y1053" s="504"/>
      <c r="Z1053" s="504"/>
      <c r="AA1053" s="504"/>
      <c r="AB1053" s="504"/>
      <c r="AC1053" s="504"/>
    </row>
    <row r="1054" spans="1:29" x14ac:dyDescent="0.25">
      <c r="A1054" s="616"/>
      <c r="B1054" s="569" t="s">
        <v>32</v>
      </c>
      <c r="C1054" s="496">
        <f t="shared" ref="C1054" si="3183">G1054+J1054+M1054+P1054+S1054</f>
        <v>263493.5</v>
      </c>
      <c r="D1054" s="496">
        <f t="shared" ref="D1054" si="3184">H1054+K1054+N1054+Q1054+T1054</f>
        <v>269379.84999999998</v>
      </c>
      <c r="E1054" s="496">
        <f t="shared" ref="E1054" si="3185">I1054+L1054+O1054+R1054+U1054</f>
        <v>269356.77</v>
      </c>
      <c r="F1054" s="561">
        <f t="shared" ref="F1054" si="3186">E1054/C1054*100</f>
        <v>102.22520479632327</v>
      </c>
      <c r="G1054" s="496"/>
      <c r="H1054" s="509"/>
      <c r="I1054" s="509"/>
      <c r="J1054" s="588">
        <v>52093</v>
      </c>
      <c r="K1054" s="588">
        <v>54363.97</v>
      </c>
      <c r="L1054" s="588">
        <v>54363.97</v>
      </c>
      <c r="M1054" s="588">
        <v>60578.5</v>
      </c>
      <c r="N1054" s="588">
        <v>68836.73</v>
      </c>
      <c r="O1054" s="588">
        <v>68836.73</v>
      </c>
      <c r="P1054" s="588">
        <v>70761</v>
      </c>
      <c r="Q1054" s="588">
        <v>74673.78</v>
      </c>
      <c r="R1054" s="588">
        <v>74650.710000000006</v>
      </c>
      <c r="S1054" s="588">
        <v>80061</v>
      </c>
      <c r="T1054" s="588">
        <v>71505.37</v>
      </c>
      <c r="U1054" s="588">
        <v>71505.36</v>
      </c>
      <c r="V1054" s="575">
        <f t="shared" si="3130"/>
        <v>89.3135983812343</v>
      </c>
      <c r="W1054" s="504"/>
      <c r="X1054" s="504"/>
      <c r="Y1054" s="504"/>
      <c r="Z1054" s="504"/>
      <c r="AA1054" s="504"/>
      <c r="AB1054" s="504"/>
      <c r="AC1054" s="504"/>
    </row>
    <row r="1055" spans="1:29" x14ac:dyDescent="0.25">
      <c r="A1055" s="616"/>
      <c r="B1055" s="569" t="s">
        <v>33</v>
      </c>
      <c r="C1055" s="496">
        <f t="shared" ref="C1055" si="3187">G1055+J1055+M1055+P1055+S1055</f>
        <v>76479</v>
      </c>
      <c r="D1055" s="496">
        <f t="shared" ref="D1055" si="3188">H1055+K1055+N1055+Q1055+T1055</f>
        <v>80230.84</v>
      </c>
      <c r="E1055" s="496">
        <f t="shared" ref="E1055" si="3189">I1055+L1055+O1055+R1055+U1055</f>
        <v>79290.02</v>
      </c>
      <c r="F1055" s="561">
        <f t="shared" ref="F1055" si="3190">E1055/C1055*100</f>
        <v>103.67554492082796</v>
      </c>
      <c r="G1055" s="509"/>
      <c r="H1055" s="509"/>
      <c r="I1055" s="509"/>
      <c r="J1055" s="588">
        <v>0</v>
      </c>
      <c r="K1055" s="588">
        <v>4047</v>
      </c>
      <c r="L1055" s="588">
        <v>3945.57</v>
      </c>
      <c r="M1055" s="588">
        <v>34236</v>
      </c>
      <c r="N1055" s="588">
        <v>28740.84</v>
      </c>
      <c r="O1055" s="588">
        <v>28043.24</v>
      </c>
      <c r="P1055" s="588">
        <v>24978</v>
      </c>
      <c r="Q1055" s="588">
        <v>24978</v>
      </c>
      <c r="R1055" s="588">
        <v>24930.080000000002</v>
      </c>
      <c r="S1055" s="588">
        <v>17265</v>
      </c>
      <c r="T1055" s="588">
        <v>22465</v>
      </c>
      <c r="U1055" s="588">
        <v>22371.13</v>
      </c>
      <c r="V1055" s="575">
        <f t="shared" si="3130"/>
        <v>129.57503620040544</v>
      </c>
      <c r="W1055" s="504"/>
      <c r="X1055" s="504"/>
      <c r="Y1055" s="504"/>
      <c r="Z1055" s="504"/>
      <c r="AA1055" s="504"/>
      <c r="AB1055" s="504"/>
      <c r="AC1055" s="504"/>
    </row>
    <row r="1056" spans="1:29" ht="30" x14ac:dyDescent="0.25">
      <c r="A1056" s="616" t="s">
        <v>754</v>
      </c>
      <c r="B1056" s="434" t="s">
        <v>601</v>
      </c>
      <c r="C1056" s="509">
        <f t="shared" ref="C1056:E1056" si="3191">C1057</f>
        <v>3321</v>
      </c>
      <c r="D1056" s="509">
        <f t="shared" si="3191"/>
        <v>3321</v>
      </c>
      <c r="E1056" s="509">
        <f t="shared" si="3191"/>
        <v>3320.63</v>
      </c>
      <c r="F1056" s="561">
        <f t="shared" ref="F1056:F1057" si="3192">E1056/C1056*100</f>
        <v>99.988858777476665</v>
      </c>
      <c r="G1056" s="509"/>
      <c r="H1056" s="509"/>
      <c r="I1056" s="509"/>
      <c r="J1056" s="509">
        <f>J1057</f>
        <v>0</v>
      </c>
      <c r="K1056" s="509">
        <f t="shared" ref="K1056:U1056" si="3193">K1057</f>
        <v>0</v>
      </c>
      <c r="L1056" s="509">
        <f t="shared" si="3193"/>
        <v>0</v>
      </c>
      <c r="M1056" s="509">
        <f t="shared" si="3193"/>
        <v>0</v>
      </c>
      <c r="N1056" s="509">
        <f t="shared" si="3193"/>
        <v>0</v>
      </c>
      <c r="O1056" s="509">
        <f t="shared" si="3193"/>
        <v>0</v>
      </c>
      <c r="P1056" s="509">
        <f t="shared" si="3193"/>
        <v>3321</v>
      </c>
      <c r="Q1056" s="509">
        <f t="shared" si="3193"/>
        <v>3321</v>
      </c>
      <c r="R1056" s="509">
        <f t="shared" si="3193"/>
        <v>3320.63</v>
      </c>
      <c r="S1056" s="509">
        <f t="shared" si="3193"/>
        <v>0</v>
      </c>
      <c r="T1056" s="509">
        <f t="shared" si="3193"/>
        <v>0</v>
      </c>
      <c r="U1056" s="509">
        <f t="shared" si="3193"/>
        <v>0</v>
      </c>
      <c r="V1056" s="589">
        <f t="shared" ref="V1056:V1057" si="3194">V1057</f>
        <v>0</v>
      </c>
      <c r="W1056" s="504"/>
      <c r="X1056" s="504"/>
      <c r="Y1056" s="504"/>
      <c r="Z1056" s="504"/>
      <c r="AA1056" s="504"/>
      <c r="AB1056" s="504"/>
      <c r="AC1056" s="504"/>
    </row>
    <row r="1057" spans="1:29" x14ac:dyDescent="0.25">
      <c r="A1057" s="616"/>
      <c r="B1057" s="505" t="s">
        <v>312</v>
      </c>
      <c r="C1057" s="528">
        <f t="shared" ref="C1057" si="3195">G1057+J1057+M1057+P1057+S1057</f>
        <v>3321</v>
      </c>
      <c r="D1057" s="528">
        <f t="shared" ref="D1057" si="3196">H1057+K1057+N1057+Q1057+T1057</f>
        <v>3321</v>
      </c>
      <c r="E1057" s="528">
        <f t="shared" ref="E1057" si="3197">I1057+L1057+O1057+R1057+U1057</f>
        <v>3320.63</v>
      </c>
      <c r="F1057" s="562">
        <f t="shared" si="3192"/>
        <v>99.988858777476665</v>
      </c>
      <c r="G1057" s="545"/>
      <c r="H1057" s="545"/>
      <c r="I1057" s="545"/>
      <c r="J1057" s="545">
        <f>J1058</f>
        <v>0</v>
      </c>
      <c r="K1057" s="545">
        <f t="shared" ref="K1057:U1057" si="3198">K1058</f>
        <v>0</v>
      </c>
      <c r="L1057" s="545">
        <f t="shared" si="3198"/>
        <v>0</v>
      </c>
      <c r="M1057" s="545">
        <f t="shared" si="3198"/>
        <v>0</v>
      </c>
      <c r="N1057" s="545">
        <f t="shared" si="3198"/>
        <v>0</v>
      </c>
      <c r="O1057" s="545">
        <f t="shared" si="3198"/>
        <v>0</v>
      </c>
      <c r="P1057" s="545">
        <f t="shared" si="3198"/>
        <v>3321</v>
      </c>
      <c r="Q1057" s="545">
        <f t="shared" si="3198"/>
        <v>3321</v>
      </c>
      <c r="R1057" s="545">
        <f t="shared" si="3198"/>
        <v>3320.63</v>
      </c>
      <c r="S1057" s="545">
        <f t="shared" si="3198"/>
        <v>0</v>
      </c>
      <c r="T1057" s="545">
        <f t="shared" si="3198"/>
        <v>0</v>
      </c>
      <c r="U1057" s="545">
        <f t="shared" si="3198"/>
        <v>0</v>
      </c>
      <c r="V1057" s="574">
        <f t="shared" si="3194"/>
        <v>0</v>
      </c>
      <c r="W1057" s="504"/>
      <c r="X1057" s="504"/>
      <c r="Y1057" s="504"/>
      <c r="Z1057" s="504"/>
      <c r="AA1057" s="504"/>
      <c r="AB1057" s="504"/>
      <c r="AC1057" s="504"/>
    </row>
    <row r="1058" spans="1:29" x14ac:dyDescent="0.25">
      <c r="A1058" s="616"/>
      <c r="B1058" s="569" t="s">
        <v>32</v>
      </c>
      <c r="C1058" s="496">
        <f t="shared" ref="C1058" si="3199">G1058+J1058+M1058+P1058+S1058</f>
        <v>3321</v>
      </c>
      <c r="D1058" s="496">
        <f t="shared" ref="D1058" si="3200">H1058+K1058+N1058+Q1058+T1058</f>
        <v>3321</v>
      </c>
      <c r="E1058" s="496">
        <f t="shared" ref="E1058" si="3201">I1058+L1058+O1058+R1058+U1058</f>
        <v>3320.63</v>
      </c>
      <c r="F1058" s="561">
        <f t="shared" ref="F1058" si="3202">E1058/C1058*100</f>
        <v>99.988858777476665</v>
      </c>
      <c r="G1058" s="509"/>
      <c r="H1058" s="509"/>
      <c r="I1058" s="509"/>
      <c r="J1058" s="588">
        <v>0</v>
      </c>
      <c r="K1058" s="588">
        <v>0</v>
      </c>
      <c r="L1058" s="588">
        <v>0</v>
      </c>
      <c r="M1058" s="588">
        <v>0</v>
      </c>
      <c r="N1058" s="588">
        <v>0</v>
      </c>
      <c r="O1058" s="588">
        <v>0</v>
      </c>
      <c r="P1058" s="588">
        <v>3321</v>
      </c>
      <c r="Q1058" s="588">
        <v>3321</v>
      </c>
      <c r="R1058" s="588">
        <v>3320.63</v>
      </c>
      <c r="S1058" s="588">
        <v>0</v>
      </c>
      <c r="T1058" s="588">
        <v>0</v>
      </c>
      <c r="U1058" s="588">
        <v>0</v>
      </c>
      <c r="V1058" s="589">
        <f>G1058</f>
        <v>0</v>
      </c>
      <c r="W1058" s="504"/>
      <c r="X1058" s="504"/>
      <c r="Y1058" s="504"/>
      <c r="Z1058" s="504"/>
      <c r="AA1058" s="504"/>
      <c r="AB1058" s="504"/>
      <c r="AC1058" s="504"/>
    </row>
    <row r="1059" spans="1:29" ht="28.5" x14ac:dyDescent="0.25">
      <c r="A1059" s="616"/>
      <c r="B1059" s="506" t="s">
        <v>323</v>
      </c>
      <c r="C1059" s="546">
        <f>C1060+C1061+C1069</f>
        <v>80888809.889999986</v>
      </c>
      <c r="D1059" s="546">
        <f>D1060+D1061+D1069</f>
        <v>86085108.309999987</v>
      </c>
      <c r="E1059" s="546">
        <f>E1060+E1061+E1069</f>
        <v>84135872.519999996</v>
      </c>
      <c r="F1059" s="563">
        <f t="shared" ref="F1059:F1060" si="3203">E1059/C1059*100</f>
        <v>104.01422969928184</v>
      </c>
      <c r="G1059" s="546"/>
      <c r="H1059" s="546"/>
      <c r="I1059" s="546"/>
      <c r="J1059" s="546">
        <f t="shared" ref="J1059:U1059" si="3204">J1060+J1061+J1069</f>
        <v>17751818.300000001</v>
      </c>
      <c r="K1059" s="546">
        <f t="shared" si="3204"/>
        <v>15856436.839999998</v>
      </c>
      <c r="L1059" s="546">
        <f t="shared" si="3204"/>
        <v>15353482.520000001</v>
      </c>
      <c r="M1059" s="546">
        <f t="shared" si="3204"/>
        <v>22110209.599999998</v>
      </c>
      <c r="N1059" s="546">
        <f t="shared" si="3204"/>
        <v>25730099.689999998</v>
      </c>
      <c r="O1059" s="546">
        <f t="shared" si="3204"/>
        <v>25523078.629999999</v>
      </c>
      <c r="P1059" s="546">
        <f t="shared" si="3204"/>
        <v>19427995.589999996</v>
      </c>
      <c r="Q1059" s="546">
        <f t="shared" si="3204"/>
        <v>21220863.550000001</v>
      </c>
      <c r="R1059" s="546">
        <f t="shared" si="3204"/>
        <v>20717061.919999998</v>
      </c>
      <c r="S1059" s="546">
        <f t="shared" si="3204"/>
        <v>21598786.399999999</v>
      </c>
      <c r="T1059" s="546">
        <f t="shared" si="3204"/>
        <v>23277708.23</v>
      </c>
      <c r="U1059" s="546">
        <f t="shared" si="3204"/>
        <v>22542249.449999999</v>
      </c>
      <c r="V1059" s="581">
        <f t="shared" ref="V1059:V1069" si="3205">U1059/S1059*100</f>
        <v>104.36812991492891</v>
      </c>
      <c r="W1059" s="504"/>
      <c r="X1059" s="504"/>
      <c r="Y1059" s="504"/>
      <c r="Z1059" s="504"/>
      <c r="AA1059" s="504"/>
      <c r="AB1059" s="504"/>
      <c r="AC1059" s="504"/>
    </row>
    <row r="1060" spans="1:29" ht="30" x14ac:dyDescent="0.25">
      <c r="A1060" s="616"/>
      <c r="B1060" s="505" t="s">
        <v>731</v>
      </c>
      <c r="C1060" s="528">
        <f t="shared" ref="C1060" si="3206">G1060+J1060+M1060+P1060+S1060</f>
        <v>16351012</v>
      </c>
      <c r="D1060" s="528">
        <f t="shared" ref="D1060" si="3207">H1060+K1060+N1060+Q1060+T1060</f>
        <v>16002465.880000001</v>
      </c>
      <c r="E1060" s="528">
        <f t="shared" ref="E1060" si="3208">I1060+L1060+O1060+R1060+U1060</f>
        <v>15757402.59</v>
      </c>
      <c r="F1060" s="562">
        <f t="shared" si="3203"/>
        <v>96.369586114914469</v>
      </c>
      <c r="G1060" s="545"/>
      <c r="H1060" s="545"/>
      <c r="I1060" s="545"/>
      <c r="J1060" s="545">
        <f t="shared" ref="J1060:U1060" si="3209">J951+J953+J955+J957</f>
        <v>3836259</v>
      </c>
      <c r="K1060" s="545">
        <f t="shared" si="3209"/>
        <v>3716259</v>
      </c>
      <c r="L1060" s="545">
        <f t="shared" si="3209"/>
        <v>3539940.89</v>
      </c>
      <c r="M1060" s="545">
        <f t="shared" si="3209"/>
        <v>3907142</v>
      </c>
      <c r="N1060" s="545">
        <f t="shared" si="3209"/>
        <v>3724175</v>
      </c>
      <c r="O1060" s="545">
        <f t="shared" si="3209"/>
        <v>3683063.5500000003</v>
      </c>
      <c r="P1060" s="545">
        <f t="shared" si="3209"/>
        <v>4067028</v>
      </c>
      <c r="Q1060" s="545">
        <f t="shared" si="3209"/>
        <v>4051226.14</v>
      </c>
      <c r="R1060" s="545">
        <f t="shared" si="3209"/>
        <v>4030336.11</v>
      </c>
      <c r="S1060" s="545">
        <f t="shared" si="3209"/>
        <v>4540583</v>
      </c>
      <c r="T1060" s="545">
        <f t="shared" si="3209"/>
        <v>4510805.74</v>
      </c>
      <c r="U1060" s="545">
        <f t="shared" si="3209"/>
        <v>4504062.04</v>
      </c>
      <c r="V1060" s="580">
        <f t="shared" si="3205"/>
        <v>99.195676854712261</v>
      </c>
      <c r="W1060" s="504"/>
      <c r="X1060" s="504"/>
      <c r="Y1060" s="504"/>
      <c r="Z1060" s="504"/>
      <c r="AA1060" s="504"/>
      <c r="AB1060" s="504"/>
      <c r="AC1060" s="504"/>
    </row>
    <row r="1061" spans="1:29" x14ac:dyDescent="0.25">
      <c r="A1061" s="616"/>
      <c r="B1061" s="505" t="s">
        <v>27</v>
      </c>
      <c r="C1061" s="528">
        <f t="shared" ref="C1061:C1068" si="3210">G1061+J1061+M1061+P1061+S1061</f>
        <v>64452797.889999993</v>
      </c>
      <c r="D1061" s="528">
        <f t="shared" ref="D1061:D1068" si="3211">H1061+K1061+N1061+Q1061+T1061</f>
        <v>69991964.629999995</v>
      </c>
      <c r="E1061" s="528">
        <f t="shared" ref="E1061:E1068" si="3212">I1061+L1061+O1061+R1061+U1061</f>
        <v>68287792.129999995</v>
      </c>
      <c r="F1061" s="562">
        <f t="shared" ref="F1061:F1068" si="3213">E1061/C1061*100</f>
        <v>105.95008186695804</v>
      </c>
      <c r="G1061" s="545"/>
      <c r="H1061" s="545"/>
      <c r="I1061" s="545"/>
      <c r="J1061" s="545">
        <f t="shared" ref="J1061:U1061" si="3214">J970+J979+J988+J997+J1004+J1009+J1013+J1021+J1030+J1039+J1043+J1045+J1049+J1057</f>
        <v>13915559.300000001</v>
      </c>
      <c r="K1061" s="545">
        <f t="shared" si="3214"/>
        <v>12140177.839999998</v>
      </c>
      <c r="L1061" s="545">
        <f t="shared" si="3214"/>
        <v>11813541.630000001</v>
      </c>
      <c r="M1061" s="545">
        <f t="shared" si="3214"/>
        <v>18203067.599999998</v>
      </c>
      <c r="N1061" s="545">
        <f t="shared" si="3214"/>
        <v>22005924.689999998</v>
      </c>
      <c r="O1061" s="545">
        <f t="shared" si="3214"/>
        <v>21840015.079999998</v>
      </c>
      <c r="P1061" s="545">
        <f t="shared" si="3214"/>
        <v>15360967.589999998</v>
      </c>
      <c r="Q1061" s="545">
        <f t="shared" si="3214"/>
        <v>17169637.41</v>
      </c>
      <c r="R1061" s="545">
        <f t="shared" si="3214"/>
        <v>16686725.809999999</v>
      </c>
      <c r="S1061" s="545">
        <f t="shared" si="3214"/>
        <v>16973203.399999999</v>
      </c>
      <c r="T1061" s="545">
        <f t="shared" si="3214"/>
        <v>18676224.689999998</v>
      </c>
      <c r="U1061" s="545">
        <f t="shared" si="3214"/>
        <v>17947509.609999999</v>
      </c>
      <c r="V1061" s="572">
        <f t="shared" si="3205"/>
        <v>105.74026120490609</v>
      </c>
      <c r="W1061" s="504"/>
      <c r="X1061" s="504"/>
      <c r="Y1061" s="504"/>
      <c r="Z1061" s="504"/>
      <c r="AA1061" s="504"/>
      <c r="AB1061" s="504"/>
      <c r="AC1061" s="504"/>
    </row>
    <row r="1062" spans="1:29" x14ac:dyDescent="0.25">
      <c r="A1062" s="626"/>
      <c r="B1062" s="566" t="s">
        <v>28</v>
      </c>
      <c r="C1062" s="528">
        <f t="shared" si="3210"/>
        <v>3750305</v>
      </c>
      <c r="D1062" s="528">
        <f t="shared" si="3211"/>
        <v>3671732.33</v>
      </c>
      <c r="E1062" s="528">
        <f t="shared" si="3212"/>
        <v>3623598.7199999997</v>
      </c>
      <c r="F1062" s="562">
        <f t="shared" si="3213"/>
        <v>96.621440656159962</v>
      </c>
      <c r="G1062" s="545"/>
      <c r="H1062" s="545"/>
      <c r="I1062" s="545"/>
      <c r="J1062" s="545">
        <f t="shared" ref="J1062:U1062" si="3215">J962</f>
        <v>1017267</v>
      </c>
      <c r="K1062" s="545">
        <f t="shared" si="3215"/>
        <v>730437.87</v>
      </c>
      <c r="L1062" s="545">
        <f t="shared" si="3215"/>
        <v>710394.86</v>
      </c>
      <c r="M1062" s="545">
        <f t="shared" si="3215"/>
        <v>842909</v>
      </c>
      <c r="N1062" s="545">
        <f t="shared" si="3215"/>
        <v>695748.1</v>
      </c>
      <c r="O1062" s="545">
        <f t="shared" si="3215"/>
        <v>684046.37</v>
      </c>
      <c r="P1062" s="545">
        <f t="shared" si="3215"/>
        <v>940814</v>
      </c>
      <c r="Q1062" s="545">
        <f t="shared" si="3215"/>
        <v>905913.03</v>
      </c>
      <c r="R1062" s="545">
        <f t="shared" si="3215"/>
        <v>892661.94000000006</v>
      </c>
      <c r="S1062" s="545">
        <f t="shared" si="3215"/>
        <v>949315</v>
      </c>
      <c r="T1062" s="545">
        <f t="shared" si="3215"/>
        <v>1339633.33</v>
      </c>
      <c r="U1062" s="545">
        <f t="shared" si="3215"/>
        <v>1336495.5499999998</v>
      </c>
      <c r="V1062" s="572">
        <f t="shared" si="3205"/>
        <v>140.78525568436186</v>
      </c>
      <c r="W1062" s="504"/>
      <c r="X1062" s="504"/>
      <c r="Y1062" s="504"/>
      <c r="Z1062" s="504"/>
      <c r="AA1062" s="504"/>
      <c r="AB1062" s="504"/>
      <c r="AC1062" s="504"/>
    </row>
    <row r="1063" spans="1:29" x14ac:dyDescent="0.25">
      <c r="A1063" s="626"/>
      <c r="B1063" s="566" t="s">
        <v>29</v>
      </c>
      <c r="C1063" s="528">
        <f t="shared" si="3210"/>
        <v>4185599.1799999997</v>
      </c>
      <c r="D1063" s="528">
        <f t="shared" si="3211"/>
        <v>5788377.5099999998</v>
      </c>
      <c r="E1063" s="528">
        <f t="shared" si="3212"/>
        <v>5534635.0099999998</v>
      </c>
      <c r="F1063" s="562">
        <f t="shared" si="3213"/>
        <v>132.23041127411537</v>
      </c>
      <c r="G1063" s="545"/>
      <c r="H1063" s="545"/>
      <c r="I1063" s="545"/>
      <c r="J1063" s="545">
        <f t="shared" ref="J1063:U1063" si="3216">J963</f>
        <v>316759</v>
      </c>
      <c r="K1063" s="545">
        <f t="shared" si="3216"/>
        <v>517594.68999999994</v>
      </c>
      <c r="L1063" s="545">
        <f t="shared" si="3216"/>
        <v>471679.17999999993</v>
      </c>
      <c r="M1063" s="545">
        <f t="shared" si="3216"/>
        <v>900009.2</v>
      </c>
      <c r="N1063" s="545">
        <f t="shared" si="3216"/>
        <v>875919.71</v>
      </c>
      <c r="O1063" s="545">
        <f t="shared" si="3216"/>
        <v>858790.51</v>
      </c>
      <c r="P1063" s="545">
        <f t="shared" si="3216"/>
        <v>1243230.1399999999</v>
      </c>
      <c r="Q1063" s="545">
        <f t="shared" si="3216"/>
        <v>1402760.12</v>
      </c>
      <c r="R1063" s="545">
        <f t="shared" si="3216"/>
        <v>1265425.8800000001</v>
      </c>
      <c r="S1063" s="545">
        <f t="shared" si="3216"/>
        <v>1725600.84</v>
      </c>
      <c r="T1063" s="545">
        <f t="shared" si="3216"/>
        <v>2992102.99</v>
      </c>
      <c r="U1063" s="545">
        <f t="shared" si="3216"/>
        <v>2938739.44</v>
      </c>
      <c r="V1063" s="572">
        <f t="shared" si="3205"/>
        <v>170.30238812354773</v>
      </c>
      <c r="W1063" s="504"/>
      <c r="X1063" s="504"/>
      <c r="Y1063" s="504"/>
      <c r="Z1063" s="504"/>
      <c r="AA1063" s="504"/>
      <c r="AB1063" s="504"/>
      <c r="AC1063" s="504"/>
    </row>
    <row r="1064" spans="1:29" x14ac:dyDescent="0.25">
      <c r="A1064" s="626"/>
      <c r="B1064" s="566" t="s">
        <v>30</v>
      </c>
      <c r="C1064" s="528">
        <f t="shared" si="3210"/>
        <v>6575474.8499999996</v>
      </c>
      <c r="D1064" s="528">
        <f t="shared" si="3211"/>
        <v>6494559.75</v>
      </c>
      <c r="E1064" s="528">
        <f t="shared" si="3212"/>
        <v>6320631.0700000003</v>
      </c>
      <c r="F1064" s="562">
        <f t="shared" si="3213"/>
        <v>96.124328876415674</v>
      </c>
      <c r="G1064" s="545"/>
      <c r="H1064" s="545"/>
      <c r="I1064" s="545"/>
      <c r="J1064" s="545">
        <f t="shared" ref="J1064:U1064" si="3217">J964</f>
        <v>1693509</v>
      </c>
      <c r="K1064" s="545">
        <f t="shared" si="3217"/>
        <v>1659899</v>
      </c>
      <c r="L1064" s="545">
        <f t="shared" si="3217"/>
        <v>1490716.23</v>
      </c>
      <c r="M1064" s="545">
        <f t="shared" si="3217"/>
        <v>1745957.05</v>
      </c>
      <c r="N1064" s="545">
        <f t="shared" si="3217"/>
        <v>1748257.6300000001</v>
      </c>
      <c r="O1064" s="545">
        <f t="shared" si="3217"/>
        <v>1744475.76</v>
      </c>
      <c r="P1064" s="545">
        <f t="shared" si="3217"/>
        <v>1877022.8</v>
      </c>
      <c r="Q1064" s="545">
        <f t="shared" si="3217"/>
        <v>1875378.87</v>
      </c>
      <c r="R1064" s="545">
        <f t="shared" si="3217"/>
        <v>1875229.33</v>
      </c>
      <c r="S1064" s="545">
        <f t="shared" si="3217"/>
        <v>1258986</v>
      </c>
      <c r="T1064" s="545">
        <f t="shared" si="3217"/>
        <v>1211024.25</v>
      </c>
      <c r="U1064" s="545">
        <f t="shared" si="3217"/>
        <v>1210209.75</v>
      </c>
      <c r="V1064" s="572">
        <f t="shared" si="3205"/>
        <v>96.125751199775053</v>
      </c>
      <c r="W1064" s="504"/>
      <c r="X1064" s="504"/>
      <c r="Y1064" s="504"/>
      <c r="Z1064" s="504"/>
      <c r="AA1064" s="504"/>
      <c r="AB1064" s="504"/>
      <c r="AC1064" s="504"/>
    </row>
    <row r="1065" spans="1:29" x14ac:dyDescent="0.25">
      <c r="A1065" s="626"/>
      <c r="B1065" s="566" t="s">
        <v>31</v>
      </c>
      <c r="C1065" s="528">
        <f t="shared" si="3210"/>
        <v>4738737.09</v>
      </c>
      <c r="D1065" s="528">
        <f t="shared" si="3211"/>
        <v>5048145.53</v>
      </c>
      <c r="E1065" s="528">
        <f t="shared" si="3212"/>
        <v>4940098.67</v>
      </c>
      <c r="F1065" s="562">
        <f t="shared" si="3213"/>
        <v>104.24926675980669</v>
      </c>
      <c r="G1065" s="545"/>
      <c r="H1065" s="545"/>
      <c r="I1065" s="545"/>
      <c r="J1065" s="545">
        <f t="shared" ref="J1065:U1065" si="3218">J965</f>
        <v>1328140.3</v>
      </c>
      <c r="K1065" s="545">
        <f t="shared" si="3218"/>
        <v>994938.24</v>
      </c>
      <c r="L1065" s="545">
        <f t="shared" si="3218"/>
        <v>990516.33</v>
      </c>
      <c r="M1065" s="545">
        <f t="shared" si="3218"/>
        <v>829986.32000000007</v>
      </c>
      <c r="N1065" s="545">
        <f t="shared" si="3218"/>
        <v>814514.55999999994</v>
      </c>
      <c r="O1065" s="545">
        <f t="shared" si="3218"/>
        <v>807978.72</v>
      </c>
      <c r="P1065" s="545">
        <f t="shared" si="3218"/>
        <v>1289084.71</v>
      </c>
      <c r="Q1065" s="545">
        <f t="shared" si="3218"/>
        <v>1307325.8100000003</v>
      </c>
      <c r="R1065" s="545">
        <f t="shared" si="3218"/>
        <v>1237778.8599999999</v>
      </c>
      <c r="S1065" s="545">
        <f t="shared" si="3218"/>
        <v>1291525.76</v>
      </c>
      <c r="T1065" s="545">
        <f t="shared" si="3218"/>
        <v>1931366.92</v>
      </c>
      <c r="U1065" s="545">
        <f t="shared" si="3218"/>
        <v>1903824.7599999998</v>
      </c>
      <c r="V1065" s="572">
        <f t="shared" si="3205"/>
        <v>147.40896534653709</v>
      </c>
      <c r="W1065" s="504"/>
      <c r="X1065" s="504"/>
      <c r="Y1065" s="504"/>
      <c r="Z1065" s="504"/>
      <c r="AA1065" s="504"/>
      <c r="AB1065" s="504"/>
      <c r="AC1065" s="504"/>
    </row>
    <row r="1066" spans="1:29" x14ac:dyDescent="0.25">
      <c r="A1066" s="626"/>
      <c r="B1066" s="566" t="s">
        <v>32</v>
      </c>
      <c r="C1066" s="528">
        <f t="shared" si="3210"/>
        <v>11447826</v>
      </c>
      <c r="D1066" s="528">
        <f t="shared" si="3211"/>
        <v>12490664.27</v>
      </c>
      <c r="E1066" s="528">
        <f t="shared" si="3212"/>
        <v>12231064.16</v>
      </c>
      <c r="F1066" s="562">
        <f t="shared" si="3213"/>
        <v>106.84180699462064</v>
      </c>
      <c r="G1066" s="545"/>
      <c r="H1066" s="545"/>
      <c r="I1066" s="545"/>
      <c r="J1066" s="545">
        <f t="shared" ref="J1066:U1066" si="3219">J966</f>
        <v>1913386</v>
      </c>
      <c r="K1066" s="545">
        <f t="shared" si="3219"/>
        <v>2059117.49</v>
      </c>
      <c r="L1066" s="545">
        <f t="shared" si="3219"/>
        <v>2022070.6300000001</v>
      </c>
      <c r="M1066" s="545">
        <f t="shared" si="3219"/>
        <v>2326558</v>
      </c>
      <c r="N1066" s="545">
        <f t="shared" si="3219"/>
        <v>2401578.73</v>
      </c>
      <c r="O1066" s="545">
        <f t="shared" si="3219"/>
        <v>2323343.6</v>
      </c>
      <c r="P1066" s="545">
        <f t="shared" si="3219"/>
        <v>3343122</v>
      </c>
      <c r="Q1066" s="545">
        <f t="shared" si="3219"/>
        <v>4088756.2399999998</v>
      </c>
      <c r="R1066" s="545">
        <f t="shared" si="3219"/>
        <v>4016605.9799999995</v>
      </c>
      <c r="S1066" s="545">
        <f t="shared" si="3219"/>
        <v>3864760</v>
      </c>
      <c r="T1066" s="545">
        <f t="shared" si="3219"/>
        <v>3941211.81</v>
      </c>
      <c r="U1066" s="545">
        <f t="shared" si="3219"/>
        <v>3869043.95</v>
      </c>
      <c r="V1066" s="572">
        <f t="shared" si="3205"/>
        <v>100.11084646912099</v>
      </c>
      <c r="W1066" s="504"/>
      <c r="X1066" s="504"/>
      <c r="Y1066" s="504"/>
      <c r="Z1066" s="504"/>
      <c r="AA1066" s="504"/>
      <c r="AB1066" s="504"/>
      <c r="AC1066" s="504"/>
    </row>
    <row r="1067" spans="1:29" x14ac:dyDescent="0.25">
      <c r="A1067" s="626"/>
      <c r="B1067" s="566" t="s">
        <v>33</v>
      </c>
      <c r="C1067" s="528">
        <f t="shared" si="3210"/>
        <v>5088230.74</v>
      </c>
      <c r="D1067" s="528">
        <f t="shared" si="3211"/>
        <v>8395910.040000001</v>
      </c>
      <c r="E1067" s="528">
        <f t="shared" si="3212"/>
        <v>7630074.9299999997</v>
      </c>
      <c r="F1067" s="562">
        <f t="shared" si="3213"/>
        <v>149.95536405253506</v>
      </c>
      <c r="G1067" s="545"/>
      <c r="H1067" s="545"/>
      <c r="I1067" s="545"/>
      <c r="J1067" s="545">
        <f t="shared" ref="J1067:U1067" si="3220">J967</f>
        <v>290919</v>
      </c>
      <c r="K1067" s="545">
        <f t="shared" si="3220"/>
        <v>383397.32</v>
      </c>
      <c r="L1067" s="545">
        <f t="shared" si="3220"/>
        <v>377283.33</v>
      </c>
      <c r="M1067" s="545">
        <f t="shared" si="3220"/>
        <v>355385</v>
      </c>
      <c r="N1067" s="545">
        <f t="shared" si="3220"/>
        <v>548028.93000000005</v>
      </c>
      <c r="O1067" s="545">
        <f t="shared" si="3220"/>
        <v>540501.87</v>
      </c>
      <c r="P1067" s="545">
        <f t="shared" si="3220"/>
        <v>1654984.94</v>
      </c>
      <c r="Q1067" s="545">
        <f t="shared" si="3220"/>
        <v>3143492.3800000004</v>
      </c>
      <c r="R1067" s="545">
        <f t="shared" si="3220"/>
        <v>2958055.44</v>
      </c>
      <c r="S1067" s="545">
        <f t="shared" si="3220"/>
        <v>2786941.8</v>
      </c>
      <c r="T1067" s="545">
        <f t="shared" si="3220"/>
        <v>4320991.41</v>
      </c>
      <c r="U1067" s="545">
        <f t="shared" si="3220"/>
        <v>3754234.29</v>
      </c>
      <c r="V1067" s="572">
        <f t="shared" si="3205"/>
        <v>134.70802619559547</v>
      </c>
      <c r="W1067" s="504"/>
      <c r="X1067" s="504"/>
      <c r="Y1067" s="504"/>
      <c r="Z1067" s="504"/>
      <c r="AA1067" s="504"/>
      <c r="AB1067" s="504"/>
      <c r="AC1067" s="504"/>
    </row>
    <row r="1068" spans="1:29" x14ac:dyDescent="0.25">
      <c r="A1068" s="626"/>
      <c r="B1068" s="566" t="s">
        <v>34</v>
      </c>
      <c r="C1068" s="528">
        <f t="shared" si="3210"/>
        <v>28666625.030000001</v>
      </c>
      <c r="D1068" s="528">
        <f t="shared" si="3211"/>
        <v>28102575.199999999</v>
      </c>
      <c r="E1068" s="528">
        <f t="shared" si="3212"/>
        <v>28007689.57</v>
      </c>
      <c r="F1068" s="562">
        <f t="shared" si="3213"/>
        <v>97.701384591627317</v>
      </c>
      <c r="G1068" s="545"/>
      <c r="H1068" s="545"/>
      <c r="I1068" s="545"/>
      <c r="J1068" s="545">
        <f t="shared" ref="J1068:U1068" si="3221">J968</f>
        <v>7355579</v>
      </c>
      <c r="K1068" s="545">
        <f t="shared" si="3221"/>
        <v>5794793.2300000004</v>
      </c>
      <c r="L1068" s="545">
        <f t="shared" si="3221"/>
        <v>5750881.0700000003</v>
      </c>
      <c r="M1068" s="545">
        <f t="shared" si="3221"/>
        <v>11202263.029999999</v>
      </c>
      <c r="N1068" s="545">
        <f t="shared" si="3221"/>
        <v>14921877.029999999</v>
      </c>
      <c r="O1068" s="545">
        <f t="shared" si="3221"/>
        <v>14880878.249999998</v>
      </c>
      <c r="P1068" s="545">
        <f t="shared" si="3221"/>
        <v>5012709</v>
      </c>
      <c r="Q1068" s="545">
        <f t="shared" si="3221"/>
        <v>4446010.96</v>
      </c>
      <c r="R1068" s="545">
        <f t="shared" si="3221"/>
        <v>4440968.38</v>
      </c>
      <c r="S1068" s="545">
        <f t="shared" si="3221"/>
        <v>5096074</v>
      </c>
      <c r="T1068" s="545">
        <f t="shared" si="3221"/>
        <v>2939893.9800000004</v>
      </c>
      <c r="U1068" s="545">
        <f t="shared" si="3221"/>
        <v>2934961.8700000006</v>
      </c>
      <c r="V1068" s="572">
        <f t="shared" si="3205"/>
        <v>57.592606975487413</v>
      </c>
      <c r="W1068" s="504"/>
      <c r="X1068" s="504"/>
      <c r="Y1068" s="504"/>
      <c r="Z1068" s="504"/>
      <c r="AA1068" s="504"/>
      <c r="AB1068" s="504"/>
      <c r="AC1068" s="504"/>
    </row>
    <row r="1069" spans="1:29" ht="48.75" customHeight="1" x14ac:dyDescent="0.25">
      <c r="A1069" s="616"/>
      <c r="B1069" s="505" t="s">
        <v>728</v>
      </c>
      <c r="C1069" s="528">
        <f t="shared" ref="C1069" si="3222">G1069+J1069+M1069+P1069+S1069</f>
        <v>85000</v>
      </c>
      <c r="D1069" s="528">
        <f t="shared" ref="D1069" si="3223">H1069+K1069+N1069+Q1069+T1069</f>
        <v>90677.8</v>
      </c>
      <c r="E1069" s="528">
        <f t="shared" ref="E1069" si="3224">I1069+L1069+O1069+R1069+U1069</f>
        <v>90677.8</v>
      </c>
      <c r="F1069" s="562">
        <f t="shared" ref="F1069" si="3225">E1069/C1069*100</f>
        <v>106.67976470588236</v>
      </c>
      <c r="G1069" s="545"/>
      <c r="H1069" s="542"/>
      <c r="I1069" s="542"/>
      <c r="J1069" s="545">
        <f t="shared" ref="J1069:U1069" si="3226">J959</f>
        <v>0</v>
      </c>
      <c r="K1069" s="545">
        <f t="shared" si="3226"/>
        <v>0</v>
      </c>
      <c r="L1069" s="545">
        <f t="shared" si="3226"/>
        <v>0</v>
      </c>
      <c r="M1069" s="545">
        <f t="shared" si="3226"/>
        <v>0</v>
      </c>
      <c r="N1069" s="545">
        <f t="shared" si="3226"/>
        <v>0</v>
      </c>
      <c r="O1069" s="545">
        <f t="shared" si="3226"/>
        <v>0</v>
      </c>
      <c r="P1069" s="545">
        <f t="shared" si="3226"/>
        <v>0</v>
      </c>
      <c r="Q1069" s="545">
        <f t="shared" si="3226"/>
        <v>0</v>
      </c>
      <c r="R1069" s="545">
        <f t="shared" si="3226"/>
        <v>0</v>
      </c>
      <c r="S1069" s="545">
        <f t="shared" si="3226"/>
        <v>85000</v>
      </c>
      <c r="T1069" s="545">
        <f t="shared" si="3226"/>
        <v>90677.8</v>
      </c>
      <c r="U1069" s="545">
        <f t="shared" si="3226"/>
        <v>90677.8</v>
      </c>
      <c r="V1069" s="580">
        <f t="shared" si="3205"/>
        <v>106.67976470588236</v>
      </c>
      <c r="W1069" s="504"/>
      <c r="X1069" s="504"/>
      <c r="Y1069" s="504"/>
      <c r="Z1069" s="504"/>
      <c r="AA1069" s="504"/>
      <c r="AB1069" s="504"/>
      <c r="AC1069" s="504"/>
    </row>
    <row r="1070" spans="1:29" x14ac:dyDescent="0.25">
      <c r="A1070" s="678" t="s">
        <v>602</v>
      </c>
      <c r="B1070" s="679"/>
      <c r="C1070" s="679"/>
      <c r="D1070" s="679"/>
      <c r="E1070" s="679"/>
      <c r="F1070" s="679"/>
      <c r="G1070" s="679"/>
      <c r="H1070" s="679"/>
      <c r="I1070" s="679"/>
      <c r="J1070" s="679"/>
      <c r="K1070" s="679"/>
      <c r="L1070" s="679"/>
      <c r="M1070" s="679"/>
      <c r="N1070" s="679"/>
      <c r="O1070" s="679"/>
      <c r="P1070" s="679"/>
      <c r="Q1070" s="679"/>
      <c r="R1070" s="679"/>
      <c r="S1070" s="679"/>
      <c r="T1070" s="679"/>
      <c r="U1070" s="679"/>
      <c r="V1070" s="679"/>
      <c r="W1070" s="504"/>
      <c r="X1070" s="504"/>
      <c r="Y1070" s="504"/>
      <c r="Z1070" s="504"/>
      <c r="AA1070" s="504"/>
      <c r="AB1070" s="504"/>
      <c r="AC1070" s="504"/>
    </row>
    <row r="1071" spans="1:29" ht="94.5" customHeight="1" x14ac:dyDescent="0.25">
      <c r="A1071" s="616">
        <v>288</v>
      </c>
      <c r="B1071" s="434" t="s">
        <v>867</v>
      </c>
      <c r="C1071" s="496">
        <f t="shared" ref="C1071" si="3227">C1072</f>
        <v>23179.57</v>
      </c>
      <c r="D1071" s="496">
        <f t="shared" ref="D1071" si="3228">D1072</f>
        <v>23179.57</v>
      </c>
      <c r="E1071" s="496">
        <f t="shared" ref="E1071" si="3229">E1072</f>
        <v>23152.05</v>
      </c>
      <c r="F1071" s="516">
        <f t="shared" ref="F1071:F1072" si="3230">E1071/C1071*100</f>
        <v>99.881274760489518</v>
      </c>
      <c r="G1071" s="496">
        <f t="shared" ref="G1071" si="3231">G1072</f>
        <v>0</v>
      </c>
      <c r="H1071" s="496">
        <f t="shared" ref="H1071" si="3232">H1072</f>
        <v>0</v>
      </c>
      <c r="I1071" s="496">
        <f t="shared" ref="I1071" si="3233">I1072</f>
        <v>0</v>
      </c>
      <c r="J1071" s="496">
        <f t="shared" ref="J1071" si="3234">J1072</f>
        <v>0</v>
      </c>
      <c r="K1071" s="496">
        <f t="shared" ref="K1071" si="3235">K1072</f>
        <v>0</v>
      </c>
      <c r="L1071" s="496">
        <f t="shared" ref="L1071" si="3236">L1072</f>
        <v>0</v>
      </c>
      <c r="M1071" s="496">
        <f t="shared" ref="M1071" si="3237">M1072</f>
        <v>0</v>
      </c>
      <c r="N1071" s="496">
        <f t="shared" ref="N1071" si="3238">N1072</f>
        <v>0</v>
      </c>
      <c r="O1071" s="496">
        <f t="shared" ref="O1071" si="3239">O1072</f>
        <v>0</v>
      </c>
      <c r="P1071" s="496">
        <f t="shared" ref="P1071" si="3240">P1072</f>
        <v>23179.57</v>
      </c>
      <c r="Q1071" s="496">
        <f t="shared" ref="Q1071" si="3241">Q1072</f>
        <v>23179.57</v>
      </c>
      <c r="R1071" s="496">
        <f t="shared" ref="R1071" si="3242">R1072</f>
        <v>23152.05</v>
      </c>
      <c r="S1071" s="496">
        <f t="shared" ref="S1071" si="3243">S1072</f>
        <v>0</v>
      </c>
      <c r="T1071" s="496">
        <f t="shared" ref="T1071" si="3244">T1072</f>
        <v>0</v>
      </c>
      <c r="U1071" s="496">
        <f t="shared" ref="U1071" si="3245">U1072</f>
        <v>0</v>
      </c>
      <c r="V1071" s="561">
        <v>0</v>
      </c>
      <c r="W1071" s="504"/>
      <c r="X1071" s="504"/>
      <c r="Y1071" s="504"/>
      <c r="Z1071" s="504"/>
      <c r="AA1071" s="504"/>
      <c r="AB1071" s="504"/>
      <c r="AC1071" s="504"/>
    </row>
    <row r="1072" spans="1:29" ht="78" customHeight="1" x14ac:dyDescent="0.25">
      <c r="A1072" s="616"/>
      <c r="B1072" s="505" t="s">
        <v>611</v>
      </c>
      <c r="C1072" s="528">
        <f t="shared" ref="C1072" si="3246">G1072+J1072+M1072+P1072+S1072</f>
        <v>23179.57</v>
      </c>
      <c r="D1072" s="528">
        <f t="shared" ref="D1072" si="3247">H1072+K1072+N1072+Q1072+T1072</f>
        <v>23179.57</v>
      </c>
      <c r="E1072" s="528">
        <f t="shared" ref="E1072" si="3248">I1072+L1072+O1072+R1072+U1072</f>
        <v>23152.05</v>
      </c>
      <c r="F1072" s="564">
        <f t="shared" si="3230"/>
        <v>99.881274760489518</v>
      </c>
      <c r="G1072" s="528">
        <v>0</v>
      </c>
      <c r="H1072" s="528">
        <v>0</v>
      </c>
      <c r="I1072" s="528">
        <v>0</v>
      </c>
      <c r="J1072" s="528">
        <v>0</v>
      </c>
      <c r="K1072" s="528">
        <v>0</v>
      </c>
      <c r="L1072" s="528">
        <v>0</v>
      </c>
      <c r="M1072" s="528">
        <v>0</v>
      </c>
      <c r="N1072" s="528">
        <v>0</v>
      </c>
      <c r="O1072" s="528">
        <v>0</v>
      </c>
      <c r="P1072" s="528">
        <v>23179.57</v>
      </c>
      <c r="Q1072" s="528">
        <v>23179.57</v>
      </c>
      <c r="R1072" s="528">
        <v>23152.05</v>
      </c>
      <c r="S1072" s="528">
        <v>0</v>
      </c>
      <c r="T1072" s="528">
        <v>0</v>
      </c>
      <c r="U1072" s="528">
        <v>0</v>
      </c>
      <c r="V1072" s="562">
        <v>0</v>
      </c>
      <c r="W1072" s="504"/>
      <c r="X1072" s="504"/>
      <c r="Y1072" s="504"/>
      <c r="Z1072" s="504"/>
      <c r="AA1072" s="504"/>
      <c r="AB1072" s="504"/>
      <c r="AC1072" s="504"/>
    </row>
    <row r="1073" spans="1:29" ht="104.25" customHeight="1" x14ac:dyDescent="0.25">
      <c r="A1073" s="616">
        <v>289</v>
      </c>
      <c r="B1073" s="434" t="s">
        <v>868</v>
      </c>
      <c r="C1073" s="509">
        <f t="shared" ref="C1073:E1073" si="3249">C1074</f>
        <v>5357384</v>
      </c>
      <c r="D1073" s="509">
        <f t="shared" si="3249"/>
        <v>4611295.5500000007</v>
      </c>
      <c r="E1073" s="509">
        <f t="shared" si="3249"/>
        <v>4611295.5500000007</v>
      </c>
      <c r="F1073" s="516">
        <f t="shared" ref="F1073:F1074" si="3250">E1073/C1073*100</f>
        <v>86.073642471773553</v>
      </c>
      <c r="G1073" s="509">
        <f>G1074</f>
        <v>0</v>
      </c>
      <c r="H1073" s="509">
        <f>H1074</f>
        <v>0</v>
      </c>
      <c r="I1073" s="509">
        <f t="shared" ref="I1073:U1073" si="3251">I1074</f>
        <v>0</v>
      </c>
      <c r="J1073" s="509">
        <f t="shared" si="3251"/>
        <v>0</v>
      </c>
      <c r="K1073" s="509">
        <f t="shared" si="3251"/>
        <v>0</v>
      </c>
      <c r="L1073" s="509">
        <f t="shared" si="3251"/>
        <v>0</v>
      </c>
      <c r="M1073" s="509">
        <f t="shared" si="3251"/>
        <v>0</v>
      </c>
      <c r="N1073" s="509">
        <f t="shared" si="3251"/>
        <v>0</v>
      </c>
      <c r="O1073" s="509">
        <f t="shared" si="3251"/>
        <v>0</v>
      </c>
      <c r="P1073" s="509">
        <f t="shared" si="3251"/>
        <v>3233128.33</v>
      </c>
      <c r="Q1073" s="509">
        <f t="shared" si="3251"/>
        <v>3160448.0500000003</v>
      </c>
      <c r="R1073" s="509">
        <f t="shared" si="3251"/>
        <v>3160448.0500000003</v>
      </c>
      <c r="S1073" s="509">
        <f t="shared" si="3251"/>
        <v>2124255.67</v>
      </c>
      <c r="T1073" s="509">
        <f t="shared" si="3251"/>
        <v>1450847.5</v>
      </c>
      <c r="U1073" s="509">
        <f t="shared" si="3251"/>
        <v>1450847.5</v>
      </c>
      <c r="V1073" s="561">
        <f t="shared" ref="V1073:V1074" si="3252">U1073/S1073*100</f>
        <v>68.2990997971539</v>
      </c>
      <c r="W1073" s="504"/>
      <c r="X1073" s="504"/>
      <c r="Y1073" s="504"/>
      <c r="Z1073" s="504"/>
      <c r="AA1073" s="504"/>
      <c r="AB1073" s="504"/>
      <c r="AC1073" s="504"/>
    </row>
    <row r="1074" spans="1:29" ht="77.25" customHeight="1" x14ac:dyDescent="0.25">
      <c r="A1074" s="616"/>
      <c r="B1074" s="505" t="s">
        <v>611</v>
      </c>
      <c r="C1074" s="528">
        <f t="shared" ref="C1074" si="3253">G1074+J1074+M1074+P1074+S1074</f>
        <v>5357384</v>
      </c>
      <c r="D1074" s="528">
        <f t="shared" ref="D1074" si="3254">H1074+K1074+N1074+Q1074+T1074</f>
        <v>4611295.5500000007</v>
      </c>
      <c r="E1074" s="528">
        <f t="shared" ref="E1074" si="3255">I1074+L1074+O1074+R1074+U1074</f>
        <v>4611295.5500000007</v>
      </c>
      <c r="F1074" s="564">
        <f t="shared" si="3250"/>
        <v>86.073642471773553</v>
      </c>
      <c r="G1074" s="545">
        <f>G1076+G1077</f>
        <v>0</v>
      </c>
      <c r="H1074" s="545">
        <f t="shared" ref="H1074:U1074" si="3256">H1076+H1077</f>
        <v>0</v>
      </c>
      <c r="I1074" s="545">
        <f t="shared" si="3256"/>
        <v>0</v>
      </c>
      <c r="J1074" s="545">
        <f t="shared" si="3256"/>
        <v>0</v>
      </c>
      <c r="K1074" s="545">
        <f t="shared" si="3256"/>
        <v>0</v>
      </c>
      <c r="L1074" s="545">
        <f t="shared" si="3256"/>
        <v>0</v>
      </c>
      <c r="M1074" s="545">
        <f t="shared" si="3256"/>
        <v>0</v>
      </c>
      <c r="N1074" s="545">
        <f t="shared" si="3256"/>
        <v>0</v>
      </c>
      <c r="O1074" s="545">
        <f t="shared" si="3256"/>
        <v>0</v>
      </c>
      <c r="P1074" s="545">
        <f t="shared" si="3256"/>
        <v>3233128.33</v>
      </c>
      <c r="Q1074" s="545">
        <f t="shared" si="3256"/>
        <v>3160448.0500000003</v>
      </c>
      <c r="R1074" s="545">
        <f t="shared" si="3256"/>
        <v>3160448.0500000003</v>
      </c>
      <c r="S1074" s="545">
        <f t="shared" si="3256"/>
        <v>2124255.67</v>
      </c>
      <c r="T1074" s="545">
        <f t="shared" si="3256"/>
        <v>1450847.5</v>
      </c>
      <c r="U1074" s="545">
        <f t="shared" si="3256"/>
        <v>1450847.5</v>
      </c>
      <c r="V1074" s="562">
        <f t="shared" si="3252"/>
        <v>68.2990997971539</v>
      </c>
      <c r="W1074" s="504"/>
      <c r="X1074" s="504"/>
      <c r="Y1074" s="504"/>
      <c r="Z1074" s="504"/>
      <c r="AA1074" s="504"/>
      <c r="AB1074" s="504"/>
      <c r="AC1074" s="504"/>
    </row>
    <row r="1075" spans="1:29" x14ac:dyDescent="0.25">
      <c r="A1075" s="616"/>
      <c r="B1075" s="505" t="s">
        <v>155</v>
      </c>
      <c r="C1075" s="505"/>
      <c r="D1075" s="505"/>
      <c r="E1075" s="505"/>
      <c r="F1075" s="574"/>
      <c r="G1075" s="545"/>
      <c r="H1075" s="545"/>
      <c r="I1075" s="545"/>
      <c r="J1075" s="545"/>
      <c r="K1075" s="545"/>
      <c r="L1075" s="545"/>
      <c r="M1075" s="545"/>
      <c r="N1075" s="545"/>
      <c r="O1075" s="545"/>
      <c r="P1075" s="545"/>
      <c r="Q1075" s="545"/>
      <c r="R1075" s="545"/>
      <c r="S1075" s="545"/>
      <c r="T1075" s="545"/>
      <c r="U1075" s="545"/>
      <c r="V1075" s="562"/>
      <c r="W1075" s="504"/>
      <c r="X1075" s="504"/>
      <c r="Y1075" s="504"/>
      <c r="Z1075" s="504"/>
      <c r="AA1075" s="504"/>
      <c r="AB1075" s="504"/>
      <c r="AC1075" s="504"/>
    </row>
    <row r="1076" spans="1:29" ht="81.75" customHeight="1" x14ac:dyDescent="0.25">
      <c r="A1076" s="616"/>
      <c r="B1076" s="505" t="s">
        <v>611</v>
      </c>
      <c r="C1076" s="528">
        <f t="shared" ref="C1076" si="3257">G1076+J1076+M1076+P1076+S1076</f>
        <v>36820.43</v>
      </c>
      <c r="D1076" s="528">
        <f t="shared" ref="D1076" si="3258">H1076+K1076+N1076+Q1076+T1076</f>
        <v>36820.43</v>
      </c>
      <c r="E1076" s="528">
        <f t="shared" ref="E1076" si="3259">I1076+L1076+O1076+R1076+U1076</f>
        <v>36820.43</v>
      </c>
      <c r="F1076" s="564">
        <f t="shared" ref="F1076" si="3260">E1076/C1076*100</f>
        <v>100</v>
      </c>
      <c r="G1076" s="528">
        <v>0</v>
      </c>
      <c r="H1076" s="528">
        <v>0</v>
      </c>
      <c r="I1076" s="528">
        <v>0</v>
      </c>
      <c r="J1076" s="528">
        <v>0</v>
      </c>
      <c r="K1076" s="528">
        <v>0</v>
      </c>
      <c r="L1076" s="528">
        <v>0</v>
      </c>
      <c r="M1076" s="528">
        <v>0</v>
      </c>
      <c r="N1076" s="528">
        <v>0</v>
      </c>
      <c r="O1076" s="528">
        <v>0</v>
      </c>
      <c r="P1076" s="545">
        <v>36820.43</v>
      </c>
      <c r="Q1076" s="545">
        <v>36820.43</v>
      </c>
      <c r="R1076" s="545">
        <v>36820.43</v>
      </c>
      <c r="S1076" s="528">
        <v>0</v>
      </c>
      <c r="T1076" s="528">
        <v>0</v>
      </c>
      <c r="U1076" s="528">
        <v>0</v>
      </c>
      <c r="V1076" s="562">
        <v>0</v>
      </c>
      <c r="W1076" s="504"/>
      <c r="X1076" s="504"/>
      <c r="Y1076" s="504"/>
      <c r="Z1076" s="504"/>
      <c r="AA1076" s="504"/>
      <c r="AB1076" s="504"/>
      <c r="AC1076" s="504"/>
    </row>
    <row r="1077" spans="1:29" ht="90" customHeight="1" x14ac:dyDescent="0.25">
      <c r="A1077" s="616"/>
      <c r="B1077" s="505" t="s">
        <v>612</v>
      </c>
      <c r="C1077" s="528">
        <f t="shared" ref="C1077:C1078" si="3261">G1077+J1077+M1077+P1077+S1077</f>
        <v>5320563.57</v>
      </c>
      <c r="D1077" s="528">
        <f t="shared" ref="D1077:D1078" si="3262">H1077+K1077+N1077+Q1077+T1077</f>
        <v>4574475.12</v>
      </c>
      <c r="E1077" s="528">
        <f t="shared" ref="E1077:E1078" si="3263">I1077+L1077+O1077+R1077+U1077</f>
        <v>4574475.12</v>
      </c>
      <c r="F1077" s="564">
        <f t="shared" ref="F1077:F1078" si="3264">E1077/C1077*100</f>
        <v>85.977266502240099</v>
      </c>
      <c r="G1077" s="528">
        <v>0</v>
      </c>
      <c r="H1077" s="528">
        <v>0</v>
      </c>
      <c r="I1077" s="528">
        <v>0</v>
      </c>
      <c r="J1077" s="528">
        <v>0</v>
      </c>
      <c r="K1077" s="528">
        <v>0</v>
      </c>
      <c r="L1077" s="528">
        <v>0</v>
      </c>
      <c r="M1077" s="528">
        <v>0</v>
      </c>
      <c r="N1077" s="528">
        <v>0</v>
      </c>
      <c r="O1077" s="528">
        <v>0</v>
      </c>
      <c r="P1077" s="545">
        <v>3196307.9</v>
      </c>
      <c r="Q1077" s="545">
        <v>3123627.62</v>
      </c>
      <c r="R1077" s="545">
        <v>3123627.62</v>
      </c>
      <c r="S1077" s="528">
        <v>2124255.67</v>
      </c>
      <c r="T1077" s="545">
        <v>1450847.5</v>
      </c>
      <c r="U1077" s="545">
        <v>1450847.5</v>
      </c>
      <c r="V1077" s="562">
        <f>U1077/S1077*100</f>
        <v>68.2990997971539</v>
      </c>
      <c r="W1077" s="504"/>
      <c r="X1077" s="504"/>
      <c r="Y1077" s="504"/>
      <c r="Z1077" s="504"/>
      <c r="AA1077" s="504"/>
      <c r="AB1077" s="504"/>
      <c r="AC1077" s="504"/>
    </row>
    <row r="1078" spans="1:29" ht="93.75" customHeight="1" x14ac:dyDescent="0.25">
      <c r="A1078" s="616">
        <v>290</v>
      </c>
      <c r="B1078" s="434" t="s">
        <v>869</v>
      </c>
      <c r="C1078" s="496">
        <f t="shared" si="3261"/>
        <v>5100000</v>
      </c>
      <c r="D1078" s="496">
        <f t="shared" si="3262"/>
        <v>4497580.28</v>
      </c>
      <c r="E1078" s="496">
        <f t="shared" si="3263"/>
        <v>4497580.28</v>
      </c>
      <c r="F1078" s="564">
        <f t="shared" si="3264"/>
        <v>88.187848627450975</v>
      </c>
      <c r="G1078" s="509">
        <f>G1079</f>
        <v>0</v>
      </c>
      <c r="H1078" s="509">
        <f>H1079</f>
        <v>0</v>
      </c>
      <c r="I1078" s="509">
        <f t="shared" ref="I1078:U1078" si="3265">I1079</f>
        <v>0</v>
      </c>
      <c r="J1078" s="509">
        <f t="shared" si="3265"/>
        <v>0</v>
      </c>
      <c r="K1078" s="509">
        <f t="shared" si="3265"/>
        <v>0</v>
      </c>
      <c r="L1078" s="509">
        <f t="shared" si="3265"/>
        <v>0</v>
      </c>
      <c r="M1078" s="509">
        <f t="shared" si="3265"/>
        <v>0</v>
      </c>
      <c r="N1078" s="509">
        <f t="shared" si="3265"/>
        <v>0</v>
      </c>
      <c r="O1078" s="509">
        <f t="shared" si="3265"/>
        <v>0</v>
      </c>
      <c r="P1078" s="509">
        <f t="shared" si="3265"/>
        <v>86000</v>
      </c>
      <c r="Q1078" s="509">
        <f t="shared" si="3265"/>
        <v>1626.54</v>
      </c>
      <c r="R1078" s="509">
        <f t="shared" si="3265"/>
        <v>1626.54</v>
      </c>
      <c r="S1078" s="509">
        <f t="shared" si="3265"/>
        <v>5014000</v>
      </c>
      <c r="T1078" s="509">
        <f t="shared" si="3265"/>
        <v>4495953.74</v>
      </c>
      <c r="U1078" s="509">
        <f t="shared" si="3265"/>
        <v>4495953.74</v>
      </c>
      <c r="V1078" s="561">
        <f>U1078/S1078*100</f>
        <v>89.668004387714404</v>
      </c>
      <c r="W1078" s="504"/>
      <c r="X1078" s="504"/>
      <c r="Y1078" s="504"/>
      <c r="Z1078" s="504"/>
      <c r="AA1078" s="504"/>
      <c r="AB1078" s="504"/>
      <c r="AC1078" s="504"/>
    </row>
    <row r="1079" spans="1:29" ht="93.75" customHeight="1" x14ac:dyDescent="0.25">
      <c r="A1079" s="616"/>
      <c r="B1079" s="505" t="s">
        <v>612</v>
      </c>
      <c r="C1079" s="528">
        <f t="shared" ref="C1079:C1080" si="3266">G1079+J1079+M1079+P1079+S1079</f>
        <v>5100000</v>
      </c>
      <c r="D1079" s="528">
        <f t="shared" ref="D1079:D1080" si="3267">H1079+K1079+N1079+Q1079+T1079</f>
        <v>4497580.28</v>
      </c>
      <c r="E1079" s="528">
        <f t="shared" ref="E1079:E1080" si="3268">I1079+L1079+O1079+R1079+U1079</f>
        <v>4497580.28</v>
      </c>
      <c r="F1079" s="564">
        <f t="shared" ref="F1079:F1080" si="3269">E1079/C1079*100</f>
        <v>88.187848627450975</v>
      </c>
      <c r="G1079" s="528">
        <v>0</v>
      </c>
      <c r="H1079" s="528">
        <v>0</v>
      </c>
      <c r="I1079" s="528">
        <v>0</v>
      </c>
      <c r="J1079" s="528">
        <v>0</v>
      </c>
      <c r="K1079" s="528">
        <v>0</v>
      </c>
      <c r="L1079" s="528">
        <v>0</v>
      </c>
      <c r="M1079" s="528">
        <v>0</v>
      </c>
      <c r="N1079" s="528">
        <v>0</v>
      </c>
      <c r="O1079" s="528">
        <v>0</v>
      </c>
      <c r="P1079" s="528">
        <v>86000</v>
      </c>
      <c r="Q1079" s="528">
        <v>1626.54</v>
      </c>
      <c r="R1079" s="528">
        <v>1626.54</v>
      </c>
      <c r="S1079" s="528">
        <v>5014000</v>
      </c>
      <c r="T1079" s="528">
        <v>4495953.74</v>
      </c>
      <c r="U1079" s="528">
        <v>4495953.74</v>
      </c>
      <c r="V1079" s="562">
        <f>U1079/S1079*100</f>
        <v>89.668004387714404</v>
      </c>
      <c r="W1079" s="504"/>
      <c r="X1079" s="504"/>
      <c r="Y1079" s="504"/>
      <c r="Z1079" s="504"/>
      <c r="AA1079" s="504"/>
      <c r="AB1079" s="504"/>
      <c r="AC1079" s="504"/>
    </row>
    <row r="1080" spans="1:29" ht="140.25" customHeight="1" x14ac:dyDescent="0.25">
      <c r="A1080" s="616">
        <v>291</v>
      </c>
      <c r="B1080" s="434" t="s">
        <v>873</v>
      </c>
      <c r="C1080" s="496">
        <f t="shared" si="3266"/>
        <v>15000</v>
      </c>
      <c r="D1080" s="496">
        <f t="shared" si="3267"/>
        <v>16518.3</v>
      </c>
      <c r="E1080" s="496">
        <f t="shared" si="3268"/>
        <v>16518.3</v>
      </c>
      <c r="F1080" s="516">
        <f t="shared" si="3269"/>
        <v>110.12199999999999</v>
      </c>
      <c r="G1080" s="509">
        <f t="shared" ref="G1080" si="3270">G1081</f>
        <v>0</v>
      </c>
      <c r="H1080" s="509">
        <f t="shared" ref="H1080" si="3271">H1081</f>
        <v>0</v>
      </c>
      <c r="I1080" s="509">
        <f t="shared" ref="I1080" si="3272">I1081</f>
        <v>0</v>
      </c>
      <c r="J1080" s="509">
        <f t="shared" ref="J1080" si="3273">J1081</f>
        <v>0</v>
      </c>
      <c r="K1080" s="509">
        <f t="shared" ref="K1080" si="3274">K1081</f>
        <v>0</v>
      </c>
      <c r="L1080" s="509">
        <f t="shared" ref="L1080" si="3275">L1081</f>
        <v>0</v>
      </c>
      <c r="M1080" s="509">
        <f t="shared" ref="M1080" si="3276">M1081</f>
        <v>0</v>
      </c>
      <c r="N1080" s="509">
        <f t="shared" ref="N1080" si="3277">N1081</f>
        <v>0</v>
      </c>
      <c r="O1080" s="509">
        <f t="shared" ref="O1080" si="3278">O1081</f>
        <v>0</v>
      </c>
      <c r="P1080" s="509">
        <f t="shared" ref="P1080" si="3279">P1081</f>
        <v>0</v>
      </c>
      <c r="Q1080" s="509">
        <f t="shared" ref="Q1080" si="3280">Q1081</f>
        <v>0</v>
      </c>
      <c r="R1080" s="509">
        <f t="shared" ref="R1080" si="3281">R1081</f>
        <v>0</v>
      </c>
      <c r="S1080" s="509">
        <f t="shared" ref="S1080" si="3282">S1081</f>
        <v>15000</v>
      </c>
      <c r="T1080" s="509">
        <f t="shared" ref="T1080" si="3283">T1081</f>
        <v>16518.3</v>
      </c>
      <c r="U1080" s="509">
        <f t="shared" ref="U1080" si="3284">U1081</f>
        <v>16518.3</v>
      </c>
      <c r="V1080" s="561">
        <f t="shared" ref="V1080:V1083" si="3285">U1080/S1080*100</f>
        <v>110.12199999999999</v>
      </c>
      <c r="W1080" s="504"/>
      <c r="X1080" s="504"/>
      <c r="Y1080" s="504"/>
      <c r="Z1080" s="504"/>
      <c r="AA1080" s="504"/>
      <c r="AB1080" s="504"/>
      <c r="AC1080" s="504"/>
    </row>
    <row r="1081" spans="1:29" ht="324.75" customHeight="1" x14ac:dyDescent="0.25">
      <c r="A1081" s="616"/>
      <c r="B1081" s="505" t="s">
        <v>761</v>
      </c>
      <c r="C1081" s="528">
        <f t="shared" ref="C1081:C1083" si="3286">G1081+J1081+M1081+P1081+S1081</f>
        <v>15000</v>
      </c>
      <c r="D1081" s="528">
        <f t="shared" ref="D1081:D1083" si="3287">H1081+K1081+N1081+Q1081+T1081</f>
        <v>16518.3</v>
      </c>
      <c r="E1081" s="528">
        <f t="shared" ref="E1081:E1083" si="3288">I1081+L1081+O1081+R1081+U1081</f>
        <v>16518.3</v>
      </c>
      <c r="F1081" s="564">
        <f t="shared" ref="F1081:F1083" si="3289">E1081/C1081*100</f>
        <v>110.12199999999999</v>
      </c>
      <c r="G1081" s="528">
        <v>0</v>
      </c>
      <c r="H1081" s="528">
        <v>0</v>
      </c>
      <c r="I1081" s="528">
        <v>0</v>
      </c>
      <c r="J1081" s="528">
        <v>0</v>
      </c>
      <c r="K1081" s="528">
        <v>0</v>
      </c>
      <c r="L1081" s="528">
        <v>0</v>
      </c>
      <c r="M1081" s="528">
        <v>0</v>
      </c>
      <c r="N1081" s="528">
        <v>0</v>
      </c>
      <c r="O1081" s="528">
        <v>0</v>
      </c>
      <c r="P1081" s="528">
        <v>0</v>
      </c>
      <c r="Q1081" s="528">
        <v>0</v>
      </c>
      <c r="R1081" s="528">
        <v>0</v>
      </c>
      <c r="S1081" s="528">
        <v>15000</v>
      </c>
      <c r="T1081" s="528">
        <v>16518.3</v>
      </c>
      <c r="U1081" s="528">
        <v>16518.3</v>
      </c>
      <c r="V1081" s="562">
        <f t="shared" si="3285"/>
        <v>110.12199999999999</v>
      </c>
      <c r="W1081" s="615"/>
      <c r="X1081" s="504"/>
      <c r="Y1081" s="504"/>
      <c r="Z1081" s="504"/>
      <c r="AA1081" s="504"/>
      <c r="AB1081" s="504"/>
      <c r="AC1081" s="504"/>
    </row>
    <row r="1082" spans="1:29" ht="106.5" customHeight="1" x14ac:dyDescent="0.25">
      <c r="A1082" s="616">
        <v>292</v>
      </c>
      <c r="B1082" s="434" t="s">
        <v>707</v>
      </c>
      <c r="C1082" s="496">
        <f t="shared" si="3286"/>
        <v>15000</v>
      </c>
      <c r="D1082" s="496">
        <f t="shared" si="3287"/>
        <v>16894.099999999999</v>
      </c>
      <c r="E1082" s="496">
        <f t="shared" si="3288"/>
        <v>16894.099999999999</v>
      </c>
      <c r="F1082" s="564">
        <f t="shared" si="3289"/>
        <v>112.62733333333333</v>
      </c>
      <c r="G1082" s="509">
        <f t="shared" ref="G1082" si="3290">G1083</f>
        <v>0</v>
      </c>
      <c r="H1082" s="509">
        <f t="shared" ref="H1082" si="3291">H1083</f>
        <v>0</v>
      </c>
      <c r="I1082" s="509">
        <f t="shared" ref="I1082" si="3292">I1083</f>
        <v>0</v>
      </c>
      <c r="J1082" s="509">
        <f t="shared" ref="J1082" si="3293">J1083</f>
        <v>0</v>
      </c>
      <c r="K1082" s="509">
        <f t="shared" ref="K1082" si="3294">K1083</f>
        <v>0</v>
      </c>
      <c r="L1082" s="509">
        <f t="shared" ref="L1082" si="3295">L1083</f>
        <v>0</v>
      </c>
      <c r="M1082" s="509">
        <f t="shared" ref="M1082" si="3296">M1083</f>
        <v>0</v>
      </c>
      <c r="N1082" s="509">
        <f t="shared" ref="N1082" si="3297">N1083</f>
        <v>0</v>
      </c>
      <c r="O1082" s="509">
        <f t="shared" ref="O1082" si="3298">O1083</f>
        <v>0</v>
      </c>
      <c r="P1082" s="509">
        <f t="shared" ref="P1082" si="3299">P1083</f>
        <v>0</v>
      </c>
      <c r="Q1082" s="509">
        <f t="shared" ref="Q1082" si="3300">Q1083</f>
        <v>0</v>
      </c>
      <c r="R1082" s="509">
        <f t="shared" ref="R1082" si="3301">R1083</f>
        <v>0</v>
      </c>
      <c r="S1082" s="509">
        <f t="shared" ref="S1082" si="3302">S1083</f>
        <v>15000</v>
      </c>
      <c r="T1082" s="509">
        <f t="shared" ref="T1082" si="3303">T1083</f>
        <v>16894.099999999999</v>
      </c>
      <c r="U1082" s="509">
        <f t="shared" ref="U1082" si="3304">U1083</f>
        <v>16894.099999999999</v>
      </c>
      <c r="V1082" s="561">
        <f t="shared" si="3285"/>
        <v>112.62733333333333</v>
      </c>
      <c r="W1082" s="504"/>
      <c r="X1082" s="504"/>
      <c r="Y1082" s="504"/>
      <c r="Z1082" s="504"/>
      <c r="AA1082" s="504"/>
      <c r="AB1082" s="504"/>
      <c r="AC1082" s="504"/>
    </row>
    <row r="1083" spans="1:29" ht="159.75" customHeight="1" x14ac:dyDescent="0.25">
      <c r="A1083" s="616"/>
      <c r="B1083" s="505" t="s">
        <v>762</v>
      </c>
      <c r="C1083" s="528">
        <f t="shared" si="3286"/>
        <v>15000</v>
      </c>
      <c r="D1083" s="528">
        <f t="shared" si="3287"/>
        <v>16894.099999999999</v>
      </c>
      <c r="E1083" s="528">
        <f t="shared" si="3288"/>
        <v>16894.099999999999</v>
      </c>
      <c r="F1083" s="564">
        <f t="shared" si="3289"/>
        <v>112.62733333333333</v>
      </c>
      <c r="G1083" s="528">
        <v>0</v>
      </c>
      <c r="H1083" s="528">
        <v>0</v>
      </c>
      <c r="I1083" s="528">
        <v>0</v>
      </c>
      <c r="J1083" s="528">
        <v>0</v>
      </c>
      <c r="K1083" s="528">
        <v>0</v>
      </c>
      <c r="L1083" s="528">
        <v>0</v>
      </c>
      <c r="M1083" s="528">
        <v>0</v>
      </c>
      <c r="N1083" s="528">
        <v>0</v>
      </c>
      <c r="O1083" s="528">
        <v>0</v>
      </c>
      <c r="P1083" s="528">
        <v>0</v>
      </c>
      <c r="Q1083" s="528">
        <v>0</v>
      </c>
      <c r="R1083" s="528">
        <v>0</v>
      </c>
      <c r="S1083" s="528">
        <v>15000</v>
      </c>
      <c r="T1083" s="528">
        <v>16894.099999999999</v>
      </c>
      <c r="U1083" s="528">
        <v>16894.099999999999</v>
      </c>
      <c r="V1083" s="562">
        <f t="shared" si="3285"/>
        <v>112.62733333333333</v>
      </c>
      <c r="W1083" s="504"/>
      <c r="X1083" s="504"/>
      <c r="Y1083" s="504"/>
      <c r="Z1083" s="504"/>
      <c r="AA1083" s="504"/>
      <c r="AB1083" s="504"/>
      <c r="AC1083" s="504"/>
    </row>
    <row r="1084" spans="1:29" ht="126" customHeight="1" x14ac:dyDescent="0.25">
      <c r="A1084" s="616">
        <v>293</v>
      </c>
      <c r="B1084" s="434" t="s">
        <v>708</v>
      </c>
      <c r="C1084" s="496">
        <f t="shared" ref="C1084:C1087" si="3305">G1084+J1084+M1084+P1084+S1084</f>
        <v>15000</v>
      </c>
      <c r="D1084" s="496">
        <f t="shared" ref="D1084:D1087" si="3306">H1084+K1084+N1084+Q1084+T1084</f>
        <v>16366.57</v>
      </c>
      <c r="E1084" s="496">
        <f t="shared" ref="E1084:E1087" si="3307">I1084+L1084+O1084+R1084+U1084</f>
        <v>16366.57</v>
      </c>
      <c r="F1084" s="564">
        <f t="shared" ref="F1084:F1087" si="3308">E1084/C1084*100</f>
        <v>109.11046666666667</v>
      </c>
      <c r="G1084" s="509">
        <f t="shared" ref="G1084" si="3309">G1085</f>
        <v>0</v>
      </c>
      <c r="H1084" s="509">
        <f t="shared" ref="H1084" si="3310">H1085</f>
        <v>0</v>
      </c>
      <c r="I1084" s="509">
        <f t="shared" ref="I1084" si="3311">I1085</f>
        <v>0</v>
      </c>
      <c r="J1084" s="509">
        <f t="shared" ref="J1084" si="3312">J1085</f>
        <v>0</v>
      </c>
      <c r="K1084" s="509">
        <f t="shared" ref="K1084" si="3313">K1085</f>
        <v>0</v>
      </c>
      <c r="L1084" s="509">
        <f t="shared" ref="L1084" si="3314">L1085</f>
        <v>0</v>
      </c>
      <c r="M1084" s="509">
        <f t="shared" ref="M1084" si="3315">M1085</f>
        <v>0</v>
      </c>
      <c r="N1084" s="509">
        <f t="shared" ref="N1084" si="3316">N1085</f>
        <v>0</v>
      </c>
      <c r="O1084" s="509">
        <f t="shared" ref="O1084" si="3317">O1085</f>
        <v>0</v>
      </c>
      <c r="P1084" s="509">
        <f t="shared" ref="P1084" si="3318">P1085</f>
        <v>0</v>
      </c>
      <c r="Q1084" s="509">
        <f t="shared" ref="Q1084" si="3319">Q1085</f>
        <v>0</v>
      </c>
      <c r="R1084" s="509">
        <f t="shared" ref="R1084" si="3320">R1085</f>
        <v>0</v>
      </c>
      <c r="S1084" s="509">
        <f t="shared" ref="S1084" si="3321">S1085</f>
        <v>15000</v>
      </c>
      <c r="T1084" s="509">
        <f t="shared" ref="T1084" si="3322">T1085</f>
        <v>16366.57</v>
      </c>
      <c r="U1084" s="509">
        <f t="shared" ref="U1084" si="3323">U1085</f>
        <v>16366.57</v>
      </c>
      <c r="V1084" s="561">
        <f t="shared" ref="V1084:V1087" si="3324">U1084/S1084*100</f>
        <v>109.11046666666667</v>
      </c>
      <c r="W1084" s="504"/>
      <c r="X1084" s="504"/>
      <c r="Y1084" s="504"/>
      <c r="Z1084" s="504"/>
      <c r="AA1084" s="504"/>
      <c r="AB1084" s="504"/>
      <c r="AC1084" s="504"/>
    </row>
    <row r="1085" spans="1:29" ht="159.75" customHeight="1" x14ac:dyDescent="0.25">
      <c r="A1085" s="616"/>
      <c r="B1085" s="505" t="s">
        <v>762</v>
      </c>
      <c r="C1085" s="528">
        <f t="shared" si="3305"/>
        <v>15000</v>
      </c>
      <c r="D1085" s="528">
        <f t="shared" si="3306"/>
        <v>16366.57</v>
      </c>
      <c r="E1085" s="528">
        <f t="shared" si="3307"/>
        <v>16366.57</v>
      </c>
      <c r="F1085" s="564">
        <f t="shared" si="3308"/>
        <v>109.11046666666667</v>
      </c>
      <c r="G1085" s="528">
        <v>0</v>
      </c>
      <c r="H1085" s="528">
        <v>0</v>
      </c>
      <c r="I1085" s="528">
        <v>0</v>
      </c>
      <c r="J1085" s="528">
        <v>0</v>
      </c>
      <c r="K1085" s="528">
        <v>0</v>
      </c>
      <c r="L1085" s="528">
        <v>0</v>
      </c>
      <c r="M1085" s="528">
        <v>0</v>
      </c>
      <c r="N1085" s="528">
        <v>0</v>
      </c>
      <c r="O1085" s="528">
        <v>0</v>
      </c>
      <c r="P1085" s="528">
        <v>0</v>
      </c>
      <c r="Q1085" s="528">
        <v>0</v>
      </c>
      <c r="R1085" s="528">
        <v>0</v>
      </c>
      <c r="S1085" s="528">
        <v>15000</v>
      </c>
      <c r="T1085" s="528">
        <v>16366.57</v>
      </c>
      <c r="U1085" s="528">
        <v>16366.57</v>
      </c>
      <c r="V1085" s="562">
        <f t="shared" si="3324"/>
        <v>109.11046666666667</v>
      </c>
      <c r="W1085" s="504"/>
      <c r="X1085" s="504"/>
      <c r="Y1085" s="504"/>
      <c r="Z1085" s="504"/>
      <c r="AA1085" s="504"/>
      <c r="AB1085" s="504"/>
      <c r="AC1085" s="504"/>
    </row>
    <row r="1086" spans="1:29" ht="124.5" customHeight="1" x14ac:dyDescent="0.25">
      <c r="A1086" s="616">
        <v>294</v>
      </c>
      <c r="B1086" s="434" t="s">
        <v>870</v>
      </c>
      <c r="C1086" s="496">
        <f t="shared" si="3305"/>
        <v>15000</v>
      </c>
      <c r="D1086" s="496">
        <f t="shared" si="3306"/>
        <v>16808.87</v>
      </c>
      <c r="E1086" s="496">
        <f t="shared" si="3307"/>
        <v>16808.87</v>
      </c>
      <c r="F1086" s="564">
        <f t="shared" si="3308"/>
        <v>112.05913333333332</v>
      </c>
      <c r="G1086" s="509">
        <f t="shared" ref="G1086" si="3325">G1087</f>
        <v>0</v>
      </c>
      <c r="H1086" s="509">
        <f t="shared" ref="H1086" si="3326">H1087</f>
        <v>0</v>
      </c>
      <c r="I1086" s="509">
        <f t="shared" ref="I1086" si="3327">I1087</f>
        <v>0</v>
      </c>
      <c r="J1086" s="509">
        <f t="shared" ref="J1086" si="3328">J1087</f>
        <v>0</v>
      </c>
      <c r="K1086" s="509">
        <f t="shared" ref="K1086" si="3329">K1087</f>
        <v>0</v>
      </c>
      <c r="L1086" s="509">
        <f t="shared" ref="L1086" si="3330">L1087</f>
        <v>0</v>
      </c>
      <c r="M1086" s="509">
        <f t="shared" ref="M1086" si="3331">M1087</f>
        <v>0</v>
      </c>
      <c r="N1086" s="509">
        <f t="shared" ref="N1086" si="3332">N1087</f>
        <v>0</v>
      </c>
      <c r="O1086" s="509">
        <f t="shared" ref="O1086" si="3333">O1087</f>
        <v>0</v>
      </c>
      <c r="P1086" s="509">
        <f t="shared" ref="P1086" si="3334">P1087</f>
        <v>0</v>
      </c>
      <c r="Q1086" s="509">
        <f t="shared" ref="Q1086" si="3335">Q1087</f>
        <v>0</v>
      </c>
      <c r="R1086" s="509">
        <f t="shared" ref="R1086" si="3336">R1087</f>
        <v>0</v>
      </c>
      <c r="S1086" s="509">
        <f t="shared" ref="S1086:T1086" si="3337">S1087</f>
        <v>15000</v>
      </c>
      <c r="T1086" s="509">
        <f t="shared" si="3337"/>
        <v>16808.87</v>
      </c>
      <c r="U1086" s="509">
        <f t="shared" ref="U1086" si="3338">U1087</f>
        <v>16808.87</v>
      </c>
      <c r="V1086" s="561">
        <f t="shared" si="3324"/>
        <v>112.05913333333332</v>
      </c>
      <c r="W1086" s="504"/>
      <c r="X1086" s="504"/>
      <c r="Y1086" s="504"/>
      <c r="Z1086" s="504"/>
      <c r="AA1086" s="504"/>
      <c r="AB1086" s="504"/>
      <c r="AC1086" s="504"/>
    </row>
    <row r="1087" spans="1:29" ht="151.5" customHeight="1" x14ac:dyDescent="0.25">
      <c r="A1087" s="616"/>
      <c r="B1087" s="505" t="s">
        <v>762</v>
      </c>
      <c r="C1087" s="528">
        <f t="shared" si="3305"/>
        <v>15000</v>
      </c>
      <c r="D1087" s="528">
        <f t="shared" si="3306"/>
        <v>16808.87</v>
      </c>
      <c r="E1087" s="528">
        <f t="shared" si="3307"/>
        <v>16808.87</v>
      </c>
      <c r="F1087" s="564">
        <f t="shared" si="3308"/>
        <v>112.05913333333332</v>
      </c>
      <c r="G1087" s="528">
        <v>0</v>
      </c>
      <c r="H1087" s="528">
        <v>0</v>
      </c>
      <c r="I1087" s="528">
        <v>0</v>
      </c>
      <c r="J1087" s="528">
        <v>0</v>
      </c>
      <c r="K1087" s="528">
        <v>0</v>
      </c>
      <c r="L1087" s="528">
        <v>0</v>
      </c>
      <c r="M1087" s="528">
        <v>0</v>
      </c>
      <c r="N1087" s="528">
        <v>0</v>
      </c>
      <c r="O1087" s="528">
        <v>0</v>
      </c>
      <c r="P1087" s="528">
        <v>0</v>
      </c>
      <c r="Q1087" s="528">
        <v>0</v>
      </c>
      <c r="R1087" s="528">
        <v>0</v>
      </c>
      <c r="S1087" s="528">
        <v>15000</v>
      </c>
      <c r="T1087" s="528">
        <v>16808.87</v>
      </c>
      <c r="U1087" s="528">
        <v>16808.87</v>
      </c>
      <c r="V1087" s="562">
        <f t="shared" si="3324"/>
        <v>112.05913333333332</v>
      </c>
      <c r="W1087" s="504"/>
      <c r="X1087" s="504"/>
      <c r="Y1087" s="504"/>
      <c r="Z1087" s="504"/>
      <c r="AA1087" s="504"/>
      <c r="AB1087" s="504"/>
      <c r="AC1087" s="504"/>
    </row>
    <row r="1088" spans="1:29" ht="125.25" customHeight="1" x14ac:dyDescent="0.25">
      <c r="A1088" s="616">
        <v>295</v>
      </c>
      <c r="B1088" s="434" t="s">
        <v>709</v>
      </c>
      <c r="C1088" s="496">
        <f t="shared" ref="C1088:C1091" si="3339">G1088+J1088+M1088+P1088+S1088</f>
        <v>15000</v>
      </c>
      <c r="D1088" s="496">
        <f t="shared" ref="D1088:D1091" si="3340">H1088+K1088+N1088+Q1088+T1088</f>
        <v>24782.92</v>
      </c>
      <c r="E1088" s="496">
        <f t="shared" ref="E1088:E1091" si="3341">I1088+L1088+O1088+R1088+U1088</f>
        <v>24782.92</v>
      </c>
      <c r="F1088" s="564">
        <f t="shared" ref="F1088:F1091" si="3342">E1088/C1088*100</f>
        <v>165.21946666666665</v>
      </c>
      <c r="G1088" s="509">
        <f t="shared" ref="G1088" si="3343">G1089</f>
        <v>0</v>
      </c>
      <c r="H1088" s="509">
        <f t="shared" ref="H1088" si="3344">H1089</f>
        <v>0</v>
      </c>
      <c r="I1088" s="509">
        <f t="shared" ref="I1088" si="3345">I1089</f>
        <v>0</v>
      </c>
      <c r="J1088" s="509">
        <f t="shared" ref="J1088" si="3346">J1089</f>
        <v>0</v>
      </c>
      <c r="K1088" s="509">
        <f t="shared" ref="K1088" si="3347">K1089</f>
        <v>0</v>
      </c>
      <c r="L1088" s="509">
        <f t="shared" ref="L1088" si="3348">L1089</f>
        <v>0</v>
      </c>
      <c r="M1088" s="509">
        <f t="shared" ref="M1088" si="3349">M1089</f>
        <v>0</v>
      </c>
      <c r="N1088" s="509">
        <f t="shared" ref="N1088" si="3350">N1089</f>
        <v>0</v>
      </c>
      <c r="O1088" s="509">
        <f t="shared" ref="O1088" si="3351">O1089</f>
        <v>0</v>
      </c>
      <c r="P1088" s="509">
        <f t="shared" ref="P1088" si="3352">P1089</f>
        <v>0</v>
      </c>
      <c r="Q1088" s="509">
        <f t="shared" ref="Q1088" si="3353">Q1089</f>
        <v>0</v>
      </c>
      <c r="R1088" s="509">
        <f t="shared" ref="R1088" si="3354">R1089</f>
        <v>0</v>
      </c>
      <c r="S1088" s="509">
        <f t="shared" ref="S1088" si="3355">S1089</f>
        <v>15000</v>
      </c>
      <c r="T1088" s="509">
        <f t="shared" ref="T1088" si="3356">T1089</f>
        <v>24782.92</v>
      </c>
      <c r="U1088" s="509">
        <f t="shared" ref="U1088" si="3357">U1089</f>
        <v>24782.92</v>
      </c>
      <c r="V1088" s="561">
        <f t="shared" ref="V1088:V1091" si="3358">U1088/S1088*100</f>
        <v>165.21946666666665</v>
      </c>
      <c r="W1088" s="504"/>
      <c r="X1088" s="504"/>
      <c r="Y1088" s="504"/>
      <c r="Z1088" s="504"/>
      <c r="AA1088" s="504"/>
      <c r="AB1088" s="504"/>
      <c r="AC1088" s="504"/>
    </row>
    <row r="1089" spans="1:29" ht="156" customHeight="1" x14ac:dyDescent="0.25">
      <c r="A1089" s="616"/>
      <c r="B1089" s="505" t="s">
        <v>762</v>
      </c>
      <c r="C1089" s="528">
        <f t="shared" si="3339"/>
        <v>15000</v>
      </c>
      <c r="D1089" s="528">
        <f t="shared" si="3340"/>
        <v>24782.92</v>
      </c>
      <c r="E1089" s="528">
        <f t="shared" si="3341"/>
        <v>24782.92</v>
      </c>
      <c r="F1089" s="564">
        <f t="shared" si="3342"/>
        <v>165.21946666666665</v>
      </c>
      <c r="G1089" s="528">
        <v>0</v>
      </c>
      <c r="H1089" s="528">
        <v>0</v>
      </c>
      <c r="I1089" s="528">
        <v>0</v>
      </c>
      <c r="J1089" s="528">
        <v>0</v>
      </c>
      <c r="K1089" s="528">
        <v>0</v>
      </c>
      <c r="L1089" s="528">
        <v>0</v>
      </c>
      <c r="M1089" s="528">
        <v>0</v>
      </c>
      <c r="N1089" s="528">
        <v>0</v>
      </c>
      <c r="O1089" s="528">
        <v>0</v>
      </c>
      <c r="P1089" s="528">
        <v>0</v>
      </c>
      <c r="Q1089" s="528">
        <v>0</v>
      </c>
      <c r="R1089" s="528">
        <v>0</v>
      </c>
      <c r="S1089" s="528">
        <v>15000</v>
      </c>
      <c r="T1089" s="528">
        <v>24782.92</v>
      </c>
      <c r="U1089" s="528">
        <v>24782.92</v>
      </c>
      <c r="V1089" s="562">
        <f t="shared" si="3358"/>
        <v>165.21946666666665</v>
      </c>
      <c r="W1089" s="504"/>
      <c r="X1089" s="504"/>
      <c r="Y1089" s="504"/>
      <c r="Z1089" s="504"/>
      <c r="AA1089" s="504"/>
      <c r="AB1089" s="504"/>
      <c r="AC1089" s="504"/>
    </row>
    <row r="1090" spans="1:29" ht="123.75" customHeight="1" x14ac:dyDescent="0.25">
      <c r="A1090" s="616">
        <v>296</v>
      </c>
      <c r="B1090" s="434" t="s">
        <v>871</v>
      </c>
      <c r="C1090" s="496">
        <f t="shared" si="3339"/>
        <v>15000</v>
      </c>
      <c r="D1090" s="496">
        <f t="shared" si="3340"/>
        <v>13884.55</v>
      </c>
      <c r="E1090" s="496">
        <f t="shared" si="3341"/>
        <v>13884.55</v>
      </c>
      <c r="F1090" s="564">
        <f t="shared" si="3342"/>
        <v>92.563666666666663</v>
      </c>
      <c r="G1090" s="509">
        <f t="shared" ref="G1090" si="3359">G1091</f>
        <v>0</v>
      </c>
      <c r="H1090" s="509">
        <f t="shared" ref="H1090" si="3360">H1091</f>
        <v>0</v>
      </c>
      <c r="I1090" s="509">
        <f t="shared" ref="I1090" si="3361">I1091</f>
        <v>0</v>
      </c>
      <c r="J1090" s="509">
        <f t="shared" ref="J1090" si="3362">J1091</f>
        <v>0</v>
      </c>
      <c r="K1090" s="509">
        <f t="shared" ref="K1090" si="3363">K1091</f>
        <v>0</v>
      </c>
      <c r="L1090" s="509">
        <f t="shared" ref="L1090" si="3364">L1091</f>
        <v>0</v>
      </c>
      <c r="M1090" s="509">
        <f t="shared" ref="M1090" si="3365">M1091</f>
        <v>0</v>
      </c>
      <c r="N1090" s="509">
        <f t="shared" ref="N1090" si="3366">N1091</f>
        <v>0</v>
      </c>
      <c r="O1090" s="509">
        <f t="shared" ref="O1090" si="3367">O1091</f>
        <v>0</v>
      </c>
      <c r="P1090" s="509">
        <f t="shared" ref="P1090" si="3368">P1091</f>
        <v>0</v>
      </c>
      <c r="Q1090" s="509">
        <f t="shared" ref="Q1090" si="3369">Q1091</f>
        <v>0</v>
      </c>
      <c r="R1090" s="509">
        <f t="shared" ref="R1090" si="3370">R1091</f>
        <v>0</v>
      </c>
      <c r="S1090" s="509">
        <f t="shared" ref="S1090" si="3371">S1091</f>
        <v>15000</v>
      </c>
      <c r="T1090" s="509">
        <f t="shared" ref="T1090" si="3372">T1091</f>
        <v>13884.55</v>
      </c>
      <c r="U1090" s="509">
        <f t="shared" ref="U1090" si="3373">U1091</f>
        <v>13884.55</v>
      </c>
      <c r="V1090" s="561">
        <f t="shared" si="3358"/>
        <v>92.563666666666663</v>
      </c>
      <c r="W1090" s="504"/>
      <c r="X1090" s="504"/>
      <c r="Y1090" s="504"/>
      <c r="Z1090" s="504"/>
      <c r="AA1090" s="504"/>
      <c r="AB1090" s="504"/>
      <c r="AC1090" s="504"/>
    </row>
    <row r="1091" spans="1:29" ht="156.75" customHeight="1" x14ac:dyDescent="0.25">
      <c r="A1091" s="616"/>
      <c r="B1091" s="505" t="s">
        <v>762</v>
      </c>
      <c r="C1091" s="528">
        <f t="shared" si="3339"/>
        <v>15000</v>
      </c>
      <c r="D1091" s="528">
        <f t="shared" si="3340"/>
        <v>13884.55</v>
      </c>
      <c r="E1091" s="528">
        <f t="shared" si="3341"/>
        <v>13884.55</v>
      </c>
      <c r="F1091" s="564">
        <f t="shared" si="3342"/>
        <v>92.563666666666663</v>
      </c>
      <c r="G1091" s="528">
        <v>0</v>
      </c>
      <c r="H1091" s="528">
        <v>0</v>
      </c>
      <c r="I1091" s="528">
        <v>0</v>
      </c>
      <c r="J1091" s="528">
        <v>0</v>
      </c>
      <c r="K1091" s="528">
        <v>0</v>
      </c>
      <c r="L1091" s="528">
        <v>0</v>
      </c>
      <c r="M1091" s="528">
        <v>0</v>
      </c>
      <c r="N1091" s="528">
        <v>0</v>
      </c>
      <c r="O1091" s="528">
        <v>0</v>
      </c>
      <c r="P1091" s="528">
        <v>0</v>
      </c>
      <c r="Q1091" s="528">
        <v>0</v>
      </c>
      <c r="R1091" s="528">
        <v>0</v>
      </c>
      <c r="S1091" s="528">
        <v>15000</v>
      </c>
      <c r="T1091" s="528">
        <v>13884.55</v>
      </c>
      <c r="U1091" s="528">
        <v>13884.55</v>
      </c>
      <c r="V1091" s="562">
        <f t="shared" si="3358"/>
        <v>92.563666666666663</v>
      </c>
      <c r="W1091" s="504"/>
      <c r="X1091" s="504"/>
      <c r="Y1091" s="504"/>
      <c r="Z1091" s="504"/>
      <c r="AA1091" s="504"/>
      <c r="AB1091" s="504"/>
      <c r="AC1091" s="504"/>
    </row>
    <row r="1092" spans="1:29" ht="127.5" customHeight="1" x14ac:dyDescent="0.25">
      <c r="A1092" s="616">
        <v>297</v>
      </c>
      <c r="B1092" s="434" t="s">
        <v>875</v>
      </c>
      <c r="C1092" s="496">
        <f t="shared" ref="C1092:C1093" si="3374">G1092+J1092+M1092+P1092+S1092</f>
        <v>15000</v>
      </c>
      <c r="D1092" s="496">
        <f t="shared" ref="D1092:D1093" si="3375">H1092+K1092+N1092+Q1092+T1092</f>
        <v>17661</v>
      </c>
      <c r="E1092" s="496">
        <f t="shared" ref="E1092:E1093" si="3376">I1092+L1092+O1092+R1092+U1092</f>
        <v>17661</v>
      </c>
      <c r="F1092" s="564">
        <f t="shared" ref="F1092:F1093" si="3377">E1092/C1092*100</f>
        <v>117.74</v>
      </c>
      <c r="G1092" s="509">
        <f t="shared" ref="G1092" si="3378">G1093</f>
        <v>0</v>
      </c>
      <c r="H1092" s="509">
        <f t="shared" ref="H1092" si="3379">H1093</f>
        <v>0</v>
      </c>
      <c r="I1092" s="509">
        <f t="shared" ref="I1092" si="3380">I1093</f>
        <v>0</v>
      </c>
      <c r="J1092" s="509">
        <f t="shared" ref="J1092" si="3381">J1093</f>
        <v>0</v>
      </c>
      <c r="K1092" s="509">
        <f t="shared" ref="K1092" si="3382">K1093</f>
        <v>0</v>
      </c>
      <c r="L1092" s="509">
        <f t="shared" ref="L1092" si="3383">L1093</f>
        <v>0</v>
      </c>
      <c r="M1092" s="509">
        <f t="shared" ref="M1092" si="3384">M1093</f>
        <v>0</v>
      </c>
      <c r="N1092" s="509">
        <f t="shared" ref="N1092" si="3385">N1093</f>
        <v>0</v>
      </c>
      <c r="O1092" s="509">
        <f t="shared" ref="O1092" si="3386">O1093</f>
        <v>0</v>
      </c>
      <c r="P1092" s="509">
        <f t="shared" ref="P1092" si="3387">P1093</f>
        <v>0</v>
      </c>
      <c r="Q1092" s="509">
        <f t="shared" ref="Q1092" si="3388">Q1093</f>
        <v>0</v>
      </c>
      <c r="R1092" s="509">
        <f t="shared" ref="R1092" si="3389">R1093</f>
        <v>0</v>
      </c>
      <c r="S1092" s="509">
        <f t="shared" ref="S1092" si="3390">S1093</f>
        <v>15000</v>
      </c>
      <c r="T1092" s="509">
        <f t="shared" ref="T1092" si="3391">T1093</f>
        <v>17661</v>
      </c>
      <c r="U1092" s="509">
        <f t="shared" ref="U1092" si="3392">U1093</f>
        <v>17661</v>
      </c>
      <c r="V1092" s="561">
        <f t="shared" ref="V1092:V1093" si="3393">U1092/S1092*100</f>
        <v>117.74</v>
      </c>
      <c r="W1092" s="504"/>
      <c r="X1092" s="504"/>
      <c r="Y1092" s="504"/>
      <c r="Z1092" s="504"/>
      <c r="AA1092" s="504"/>
      <c r="AB1092" s="504"/>
      <c r="AC1092" s="504"/>
    </row>
    <row r="1093" spans="1:29" ht="153.75" customHeight="1" x14ac:dyDescent="0.25">
      <c r="A1093" s="616"/>
      <c r="B1093" s="505" t="s">
        <v>762</v>
      </c>
      <c r="C1093" s="528">
        <f t="shared" si="3374"/>
        <v>15000</v>
      </c>
      <c r="D1093" s="528">
        <f t="shared" si="3375"/>
        <v>17661</v>
      </c>
      <c r="E1093" s="528">
        <f t="shared" si="3376"/>
        <v>17661</v>
      </c>
      <c r="F1093" s="564">
        <f t="shared" si="3377"/>
        <v>117.74</v>
      </c>
      <c r="G1093" s="528">
        <v>0</v>
      </c>
      <c r="H1093" s="528">
        <v>0</v>
      </c>
      <c r="I1093" s="528">
        <v>0</v>
      </c>
      <c r="J1093" s="528">
        <v>0</v>
      </c>
      <c r="K1093" s="528">
        <v>0</v>
      </c>
      <c r="L1093" s="528">
        <v>0</v>
      </c>
      <c r="M1093" s="528">
        <v>0</v>
      </c>
      <c r="N1093" s="528">
        <v>0</v>
      </c>
      <c r="O1093" s="528">
        <v>0</v>
      </c>
      <c r="P1093" s="528">
        <v>0</v>
      </c>
      <c r="Q1093" s="528">
        <v>0</v>
      </c>
      <c r="R1093" s="528">
        <v>0</v>
      </c>
      <c r="S1093" s="528">
        <v>15000</v>
      </c>
      <c r="T1093" s="528">
        <v>17661</v>
      </c>
      <c r="U1093" s="528">
        <v>17661</v>
      </c>
      <c r="V1093" s="562">
        <f t="shared" si="3393"/>
        <v>117.74</v>
      </c>
      <c r="W1093" s="504"/>
      <c r="X1093" s="504"/>
      <c r="Y1093" s="504"/>
      <c r="Z1093" s="504"/>
      <c r="AA1093" s="504"/>
      <c r="AB1093" s="504"/>
      <c r="AC1093" s="504"/>
    </row>
    <row r="1094" spans="1:29" ht="125.25" customHeight="1" x14ac:dyDescent="0.25">
      <c r="A1094" s="616">
        <v>298</v>
      </c>
      <c r="B1094" s="434" t="s">
        <v>872</v>
      </c>
      <c r="C1094" s="496">
        <f t="shared" ref="C1094:C1095" si="3394">G1094+J1094+M1094+P1094+S1094</f>
        <v>1000000</v>
      </c>
      <c r="D1094" s="496">
        <f t="shared" ref="D1094:D1095" si="3395">H1094+K1094+N1094+Q1094+T1094</f>
        <v>0</v>
      </c>
      <c r="E1094" s="496">
        <f t="shared" ref="E1094:E1095" si="3396">I1094+L1094+O1094+R1094+U1094</f>
        <v>0</v>
      </c>
      <c r="F1094" s="564">
        <f t="shared" ref="F1094:F1095" si="3397">E1094/C1094*100</f>
        <v>0</v>
      </c>
      <c r="G1094" s="509">
        <f t="shared" ref="G1094" si="3398">G1095</f>
        <v>0</v>
      </c>
      <c r="H1094" s="509">
        <f t="shared" ref="H1094" si="3399">H1095</f>
        <v>0</v>
      </c>
      <c r="I1094" s="509">
        <f t="shared" ref="I1094" si="3400">I1095</f>
        <v>0</v>
      </c>
      <c r="J1094" s="509">
        <f t="shared" ref="J1094" si="3401">J1095</f>
        <v>0</v>
      </c>
      <c r="K1094" s="509">
        <f t="shared" ref="K1094" si="3402">K1095</f>
        <v>0</v>
      </c>
      <c r="L1094" s="509">
        <f t="shared" ref="L1094" si="3403">L1095</f>
        <v>0</v>
      </c>
      <c r="M1094" s="509">
        <f t="shared" ref="M1094" si="3404">M1095</f>
        <v>0</v>
      </c>
      <c r="N1094" s="509">
        <f t="shared" ref="N1094" si="3405">N1095</f>
        <v>0</v>
      </c>
      <c r="O1094" s="509">
        <f t="shared" ref="O1094" si="3406">O1095</f>
        <v>0</v>
      </c>
      <c r="P1094" s="509">
        <f t="shared" ref="P1094" si="3407">P1095</f>
        <v>1000000</v>
      </c>
      <c r="Q1094" s="509">
        <f t="shared" ref="Q1094" si="3408">Q1095</f>
        <v>0</v>
      </c>
      <c r="R1094" s="509">
        <f t="shared" ref="R1094" si="3409">R1095</f>
        <v>0</v>
      </c>
      <c r="S1094" s="509">
        <f t="shared" ref="S1094" si="3410">S1095</f>
        <v>0</v>
      </c>
      <c r="T1094" s="509">
        <f t="shared" ref="T1094" si="3411">T1095</f>
        <v>0</v>
      </c>
      <c r="U1094" s="509">
        <f t="shared" ref="U1094:V1094" si="3412">U1095</f>
        <v>0</v>
      </c>
      <c r="V1094" s="589">
        <f t="shared" si="3412"/>
        <v>0</v>
      </c>
      <c r="W1094" s="504"/>
      <c r="X1094" s="504"/>
      <c r="Y1094" s="504"/>
      <c r="Z1094" s="504"/>
      <c r="AA1094" s="504"/>
      <c r="AB1094" s="504"/>
      <c r="AC1094" s="504"/>
    </row>
    <row r="1095" spans="1:29" ht="81" customHeight="1" x14ac:dyDescent="0.25">
      <c r="A1095" s="616"/>
      <c r="B1095" s="505" t="s">
        <v>611</v>
      </c>
      <c r="C1095" s="528">
        <f t="shared" si="3394"/>
        <v>1000000</v>
      </c>
      <c r="D1095" s="528">
        <f t="shared" si="3395"/>
        <v>0</v>
      </c>
      <c r="E1095" s="528">
        <f t="shared" si="3396"/>
        <v>0</v>
      </c>
      <c r="F1095" s="564">
        <f t="shared" si="3397"/>
        <v>0</v>
      </c>
      <c r="G1095" s="528">
        <v>0</v>
      </c>
      <c r="H1095" s="528">
        <v>0</v>
      </c>
      <c r="I1095" s="528">
        <v>0</v>
      </c>
      <c r="J1095" s="528">
        <v>0</v>
      </c>
      <c r="K1095" s="528">
        <v>0</v>
      </c>
      <c r="L1095" s="528">
        <v>0</v>
      </c>
      <c r="M1095" s="528">
        <v>0</v>
      </c>
      <c r="N1095" s="528">
        <v>0</v>
      </c>
      <c r="O1095" s="528">
        <v>0</v>
      </c>
      <c r="P1095" s="528">
        <v>1000000</v>
      </c>
      <c r="Q1095" s="528">
        <v>0</v>
      </c>
      <c r="R1095" s="528">
        <v>0</v>
      </c>
      <c r="S1095" s="528">
        <v>0</v>
      </c>
      <c r="T1095" s="528">
        <v>0</v>
      </c>
      <c r="U1095" s="528">
        <v>0</v>
      </c>
      <c r="V1095" s="562">
        <v>0</v>
      </c>
      <c r="W1095" s="504"/>
      <c r="X1095" s="504"/>
      <c r="Y1095" s="504"/>
      <c r="Z1095" s="504"/>
      <c r="AA1095" s="504"/>
      <c r="AB1095" s="504"/>
      <c r="AC1095" s="504"/>
    </row>
    <row r="1096" spans="1:29" ht="162" customHeight="1" x14ac:dyDescent="0.25">
      <c r="A1096" s="616">
        <v>299</v>
      </c>
      <c r="B1096" s="434" t="s">
        <v>874</v>
      </c>
      <c r="C1096" s="496">
        <f t="shared" ref="C1096:C1097" si="3413">G1096+J1096+M1096+P1096+S1096</f>
        <v>4465550.4000000004</v>
      </c>
      <c r="D1096" s="496">
        <f t="shared" ref="D1096:D1097" si="3414">H1096+K1096+N1096+Q1096+T1096</f>
        <v>4465550.4000000004</v>
      </c>
      <c r="E1096" s="496">
        <f t="shared" ref="E1096:E1097" si="3415">I1096+L1096+O1096+R1096+U1096</f>
        <v>4465550.4000000004</v>
      </c>
      <c r="F1096" s="516">
        <f t="shared" ref="F1096:F1097" si="3416">E1096/C1096*100</f>
        <v>100</v>
      </c>
      <c r="G1096" s="509">
        <f t="shared" ref="G1096" si="3417">G1097</f>
        <v>0</v>
      </c>
      <c r="H1096" s="509">
        <f t="shared" ref="H1096" si="3418">H1097</f>
        <v>0</v>
      </c>
      <c r="I1096" s="509">
        <f t="shared" ref="I1096" si="3419">I1097</f>
        <v>0</v>
      </c>
      <c r="J1096" s="509">
        <f t="shared" ref="J1096" si="3420">J1097</f>
        <v>0</v>
      </c>
      <c r="K1096" s="509">
        <f t="shared" ref="K1096" si="3421">K1097</f>
        <v>0</v>
      </c>
      <c r="L1096" s="509">
        <f t="shared" ref="L1096" si="3422">L1097</f>
        <v>0</v>
      </c>
      <c r="M1096" s="509">
        <f t="shared" ref="M1096" si="3423">M1097</f>
        <v>0</v>
      </c>
      <c r="N1096" s="509">
        <f t="shared" ref="N1096" si="3424">N1097</f>
        <v>0</v>
      </c>
      <c r="O1096" s="509">
        <f t="shared" ref="O1096" si="3425">O1097</f>
        <v>0</v>
      </c>
      <c r="P1096" s="509">
        <f t="shared" ref="P1096" si="3426">P1097</f>
        <v>4465550.4000000004</v>
      </c>
      <c r="Q1096" s="509">
        <f t="shared" ref="Q1096" si="3427">Q1097</f>
        <v>4465550.4000000004</v>
      </c>
      <c r="R1096" s="509">
        <f t="shared" ref="R1096" si="3428">R1097</f>
        <v>4465550.4000000004</v>
      </c>
      <c r="S1096" s="509">
        <f t="shared" ref="S1096" si="3429">S1097</f>
        <v>0</v>
      </c>
      <c r="T1096" s="509">
        <f t="shared" ref="T1096" si="3430">T1097</f>
        <v>0</v>
      </c>
      <c r="U1096" s="509">
        <f t="shared" ref="U1096:V1096" si="3431">U1097</f>
        <v>0</v>
      </c>
      <c r="V1096" s="589">
        <f t="shared" si="3431"/>
        <v>0</v>
      </c>
      <c r="W1096" s="504"/>
      <c r="X1096" s="504"/>
      <c r="Y1096" s="504"/>
      <c r="Z1096" s="504"/>
      <c r="AA1096" s="504"/>
      <c r="AB1096" s="504"/>
      <c r="AC1096" s="504"/>
    </row>
    <row r="1097" spans="1:29" ht="90" x14ac:dyDescent="0.25">
      <c r="A1097" s="616"/>
      <c r="B1097" s="505" t="s">
        <v>611</v>
      </c>
      <c r="C1097" s="528">
        <f t="shared" si="3413"/>
        <v>4465550.4000000004</v>
      </c>
      <c r="D1097" s="528">
        <f t="shared" si="3414"/>
        <v>4465550.4000000004</v>
      </c>
      <c r="E1097" s="528">
        <f t="shared" si="3415"/>
        <v>4465550.4000000004</v>
      </c>
      <c r="F1097" s="564">
        <f t="shared" si="3416"/>
        <v>100</v>
      </c>
      <c r="G1097" s="528">
        <v>0</v>
      </c>
      <c r="H1097" s="528">
        <v>0</v>
      </c>
      <c r="I1097" s="528">
        <v>0</v>
      </c>
      <c r="J1097" s="528">
        <v>0</v>
      </c>
      <c r="K1097" s="528">
        <v>0</v>
      </c>
      <c r="L1097" s="528">
        <v>0</v>
      </c>
      <c r="M1097" s="528">
        <v>0</v>
      </c>
      <c r="N1097" s="528">
        <v>0</v>
      </c>
      <c r="O1097" s="528">
        <v>0</v>
      </c>
      <c r="P1097" s="528">
        <v>4465550.4000000004</v>
      </c>
      <c r="Q1097" s="528">
        <v>4465550.4000000004</v>
      </c>
      <c r="R1097" s="528">
        <v>4465550.4000000004</v>
      </c>
      <c r="S1097" s="528">
        <v>0</v>
      </c>
      <c r="T1097" s="528">
        <v>0</v>
      </c>
      <c r="U1097" s="528">
        <v>0</v>
      </c>
      <c r="V1097" s="562">
        <v>0</v>
      </c>
      <c r="W1097" s="504"/>
      <c r="X1097" s="504"/>
      <c r="Y1097" s="504"/>
      <c r="Z1097" s="504"/>
      <c r="AA1097" s="504"/>
      <c r="AB1097" s="504"/>
      <c r="AC1097" s="504"/>
    </row>
    <row r="1098" spans="1:29" ht="71.25" x14ac:dyDescent="0.25">
      <c r="A1098" s="616"/>
      <c r="B1098" s="506" t="s">
        <v>613</v>
      </c>
      <c r="C1098" s="546">
        <f>C1099</f>
        <v>16051113.970000001</v>
      </c>
      <c r="D1098" s="546">
        <f>D1099</f>
        <v>13597605.800000001</v>
      </c>
      <c r="E1098" s="546">
        <f>E1099</f>
        <v>13597578.280000001</v>
      </c>
      <c r="F1098" s="578">
        <f t="shared" ref="F1098:F1099" si="3432">E1098/C1098*100</f>
        <v>84.714234198413081</v>
      </c>
      <c r="G1098" s="546">
        <f t="shared" ref="G1098:U1098" si="3433">G1099</f>
        <v>0</v>
      </c>
      <c r="H1098" s="546">
        <f t="shared" si="3433"/>
        <v>0</v>
      </c>
      <c r="I1098" s="546">
        <f t="shared" si="3433"/>
        <v>0</v>
      </c>
      <c r="J1098" s="546">
        <f t="shared" si="3433"/>
        <v>0</v>
      </c>
      <c r="K1098" s="546">
        <f t="shared" si="3433"/>
        <v>0</v>
      </c>
      <c r="L1098" s="546">
        <f t="shared" si="3433"/>
        <v>0</v>
      </c>
      <c r="M1098" s="546">
        <f t="shared" si="3433"/>
        <v>0</v>
      </c>
      <c r="N1098" s="546">
        <f t="shared" si="3433"/>
        <v>0</v>
      </c>
      <c r="O1098" s="546">
        <f t="shared" si="3433"/>
        <v>0</v>
      </c>
      <c r="P1098" s="546">
        <f t="shared" si="3433"/>
        <v>8807858.3000000007</v>
      </c>
      <c r="Q1098" s="546">
        <f t="shared" si="3433"/>
        <v>7650804.5600000005</v>
      </c>
      <c r="R1098" s="546">
        <f t="shared" si="3433"/>
        <v>7650777.040000001</v>
      </c>
      <c r="S1098" s="546">
        <f t="shared" si="3433"/>
        <v>7243255.6699999999</v>
      </c>
      <c r="T1098" s="546">
        <f t="shared" si="3433"/>
        <v>5946801.2400000002</v>
      </c>
      <c r="U1098" s="546">
        <f t="shared" si="3433"/>
        <v>5946801.2400000002</v>
      </c>
      <c r="V1098" s="574">
        <f>U1098/S1098*100</f>
        <v>82.101219547314415</v>
      </c>
      <c r="W1098" s="504"/>
      <c r="X1098" s="504"/>
      <c r="Y1098" s="504"/>
      <c r="Z1098" s="504"/>
      <c r="AA1098" s="504"/>
      <c r="AB1098" s="504"/>
      <c r="AC1098" s="504"/>
    </row>
    <row r="1099" spans="1:29" ht="174.75" customHeight="1" x14ac:dyDescent="0.25">
      <c r="A1099" s="637"/>
      <c r="B1099" s="505" t="s">
        <v>876</v>
      </c>
      <c r="C1099" s="528">
        <f t="shared" ref="C1099" si="3434">G1099+J1099+M1099+P1099+S1099</f>
        <v>16051113.970000001</v>
      </c>
      <c r="D1099" s="528">
        <f t="shared" ref="D1099" si="3435">H1099+K1099+N1099+Q1099+T1099</f>
        <v>13597605.800000001</v>
      </c>
      <c r="E1099" s="528">
        <f t="shared" ref="E1099" si="3436">I1099+L1099+O1099+R1099+U1099</f>
        <v>13597578.280000001</v>
      </c>
      <c r="F1099" s="564">
        <f t="shared" si="3432"/>
        <v>84.714234198413081</v>
      </c>
      <c r="G1099" s="545">
        <f>G1101+G1106+G1107</f>
        <v>0</v>
      </c>
      <c r="H1099" s="545">
        <f t="shared" ref="H1099:U1099" si="3437">H1101+H1106+H1107</f>
        <v>0</v>
      </c>
      <c r="I1099" s="545">
        <f t="shared" si="3437"/>
        <v>0</v>
      </c>
      <c r="J1099" s="545">
        <f t="shared" si="3437"/>
        <v>0</v>
      </c>
      <c r="K1099" s="545">
        <f t="shared" si="3437"/>
        <v>0</v>
      </c>
      <c r="L1099" s="545">
        <f t="shared" si="3437"/>
        <v>0</v>
      </c>
      <c r="M1099" s="545">
        <f t="shared" si="3437"/>
        <v>0</v>
      </c>
      <c r="N1099" s="545">
        <f t="shared" si="3437"/>
        <v>0</v>
      </c>
      <c r="O1099" s="545">
        <f t="shared" si="3437"/>
        <v>0</v>
      </c>
      <c r="P1099" s="545">
        <f>P1101+P1106+P1107</f>
        <v>8807858.3000000007</v>
      </c>
      <c r="Q1099" s="545">
        <f t="shared" si="3437"/>
        <v>7650804.5600000005</v>
      </c>
      <c r="R1099" s="545">
        <f t="shared" si="3437"/>
        <v>7650777.040000001</v>
      </c>
      <c r="S1099" s="545">
        <f t="shared" si="3437"/>
        <v>7243255.6699999999</v>
      </c>
      <c r="T1099" s="545">
        <f t="shared" si="3437"/>
        <v>5946801.2400000002</v>
      </c>
      <c r="U1099" s="545">
        <f t="shared" si="3437"/>
        <v>5946801.2400000002</v>
      </c>
      <c r="V1099" s="574">
        <f>U1099/S1099*100</f>
        <v>82.101219547314415</v>
      </c>
      <c r="W1099" s="504"/>
      <c r="X1099" s="504"/>
      <c r="Y1099" s="504"/>
      <c r="Z1099" s="504"/>
      <c r="AA1099" s="504"/>
      <c r="AB1099" s="504"/>
      <c r="AC1099" s="504"/>
    </row>
    <row r="1100" spans="1:29" ht="19.5" customHeight="1" x14ac:dyDescent="0.25">
      <c r="A1100" s="630"/>
      <c r="B1100" s="505" t="s">
        <v>155</v>
      </c>
      <c r="C1100" s="528"/>
      <c r="D1100" s="528"/>
      <c r="E1100" s="528"/>
      <c r="F1100" s="564"/>
      <c r="G1100" s="545"/>
      <c r="H1100" s="545"/>
      <c r="I1100" s="545"/>
      <c r="J1100" s="545"/>
      <c r="K1100" s="545"/>
      <c r="L1100" s="545"/>
      <c r="M1100" s="545"/>
      <c r="N1100" s="545"/>
      <c r="O1100" s="545"/>
      <c r="P1100" s="545"/>
      <c r="Q1100" s="545"/>
      <c r="R1100" s="545"/>
      <c r="S1100" s="545"/>
      <c r="T1100" s="545"/>
      <c r="U1100" s="545"/>
      <c r="V1100" s="574"/>
      <c r="W1100" s="504"/>
      <c r="X1100" s="504"/>
      <c r="Y1100" s="504"/>
      <c r="Z1100" s="504"/>
      <c r="AA1100" s="504"/>
      <c r="AB1100" s="504"/>
      <c r="AC1100" s="504"/>
    </row>
    <row r="1101" spans="1:29" ht="19.5" customHeight="1" x14ac:dyDescent="0.25">
      <c r="A1101" s="630"/>
      <c r="B1101" s="505" t="s">
        <v>14</v>
      </c>
      <c r="C1101" s="528">
        <f t="shared" ref="C1101" si="3438">G1101+J1101+M1101+P1101+S1101</f>
        <v>10585563.57</v>
      </c>
      <c r="D1101" s="528">
        <f t="shared" ref="D1101" si="3439">H1101+K1101+N1101+Q1101+T1101</f>
        <v>9132055.4000000004</v>
      </c>
      <c r="E1101" s="528">
        <f t="shared" ref="E1101" si="3440">I1101+L1101+O1101+R1101+U1101</f>
        <v>9132027.8800000008</v>
      </c>
      <c r="F1101" s="564">
        <f t="shared" ref="F1101:F1107" si="3441">E1101/C1101*100</f>
        <v>86.268698115238848</v>
      </c>
      <c r="G1101" s="545">
        <f>G1103+G1104+G1105</f>
        <v>0</v>
      </c>
      <c r="H1101" s="545">
        <f t="shared" ref="H1101:U1101" si="3442">H1103+H1104+H1105</f>
        <v>0</v>
      </c>
      <c r="I1101" s="545">
        <f t="shared" si="3442"/>
        <v>0</v>
      </c>
      <c r="J1101" s="545">
        <f t="shared" si="3442"/>
        <v>0</v>
      </c>
      <c r="K1101" s="545">
        <f t="shared" si="3442"/>
        <v>0</v>
      </c>
      <c r="L1101" s="545">
        <f t="shared" si="3442"/>
        <v>0</v>
      </c>
      <c r="M1101" s="545">
        <f t="shared" si="3442"/>
        <v>0</v>
      </c>
      <c r="N1101" s="545">
        <f t="shared" si="3442"/>
        <v>0</v>
      </c>
      <c r="O1101" s="545">
        <f t="shared" si="3442"/>
        <v>0</v>
      </c>
      <c r="P1101" s="545">
        <f>P1103+P1104+P1105</f>
        <v>3342307.9</v>
      </c>
      <c r="Q1101" s="545">
        <f t="shared" si="3442"/>
        <v>3185254.16</v>
      </c>
      <c r="R1101" s="545">
        <f t="shared" si="3442"/>
        <v>3185226.64</v>
      </c>
      <c r="S1101" s="545">
        <f t="shared" si="3442"/>
        <v>7243255.6699999999</v>
      </c>
      <c r="T1101" s="545">
        <f t="shared" si="3442"/>
        <v>5946801.2400000002</v>
      </c>
      <c r="U1101" s="545">
        <f t="shared" si="3442"/>
        <v>5946801.2400000002</v>
      </c>
      <c r="V1101" s="574">
        <f>U1101/S1101*100</f>
        <v>82.101219547314415</v>
      </c>
      <c r="W1101" s="504"/>
      <c r="X1101" s="504"/>
      <c r="Y1101" s="504"/>
      <c r="Z1101" s="504"/>
      <c r="AA1101" s="504"/>
      <c r="AB1101" s="504"/>
      <c r="AC1101" s="504"/>
    </row>
    <row r="1102" spans="1:29" ht="15.75" customHeight="1" x14ac:dyDescent="0.25">
      <c r="A1102" s="630"/>
      <c r="B1102" s="505" t="s">
        <v>163</v>
      </c>
      <c r="C1102" s="528"/>
      <c r="D1102" s="528"/>
      <c r="E1102" s="528"/>
      <c r="F1102" s="564"/>
      <c r="G1102" s="545"/>
      <c r="H1102" s="545"/>
      <c r="I1102" s="545"/>
      <c r="J1102" s="545"/>
      <c r="K1102" s="545"/>
      <c r="L1102" s="545"/>
      <c r="M1102" s="545"/>
      <c r="N1102" s="545"/>
      <c r="O1102" s="545"/>
      <c r="P1102" s="545"/>
      <c r="Q1102" s="545"/>
      <c r="R1102" s="545"/>
      <c r="S1102" s="545"/>
      <c r="T1102" s="545"/>
      <c r="U1102" s="545"/>
      <c r="V1102" s="574"/>
      <c r="W1102" s="504"/>
      <c r="X1102" s="504"/>
      <c r="Y1102" s="504"/>
      <c r="Z1102" s="504"/>
      <c r="AA1102" s="504"/>
      <c r="AB1102" s="504"/>
      <c r="AC1102" s="504"/>
    </row>
    <row r="1103" spans="1:29" ht="78" customHeight="1" x14ac:dyDescent="0.25">
      <c r="A1103" s="630"/>
      <c r="B1103" s="505" t="s">
        <v>611</v>
      </c>
      <c r="C1103" s="528">
        <f t="shared" ref="C1103:C1104" si="3443">G1103+J1103+M1103+P1103+S1103</f>
        <v>60000</v>
      </c>
      <c r="D1103" s="528">
        <f t="shared" ref="D1103:D1104" si="3444">H1103+K1103+N1103+Q1103+T1103</f>
        <v>60000</v>
      </c>
      <c r="E1103" s="528">
        <f t="shared" ref="E1103:E1104" si="3445">I1103+L1103+O1103+R1103+U1103</f>
        <v>59972.479999999996</v>
      </c>
      <c r="F1103" s="564">
        <f t="shared" si="3441"/>
        <v>99.954133333333331</v>
      </c>
      <c r="G1103" s="545">
        <v>0</v>
      </c>
      <c r="H1103" s="545">
        <v>0</v>
      </c>
      <c r="I1103" s="545">
        <v>0</v>
      </c>
      <c r="J1103" s="545">
        <v>0</v>
      </c>
      <c r="K1103" s="545">
        <v>0</v>
      </c>
      <c r="L1103" s="545">
        <v>0</v>
      </c>
      <c r="M1103" s="545">
        <v>0</v>
      </c>
      <c r="N1103" s="545">
        <v>0</v>
      </c>
      <c r="O1103" s="545">
        <v>0</v>
      </c>
      <c r="P1103" s="545">
        <f>P1072+P1076</f>
        <v>60000</v>
      </c>
      <c r="Q1103" s="545">
        <f>Q1072+Q1076</f>
        <v>60000</v>
      </c>
      <c r="R1103" s="545">
        <f>R1072+R1076</f>
        <v>59972.479999999996</v>
      </c>
      <c r="S1103" s="545">
        <v>0</v>
      </c>
      <c r="T1103" s="545">
        <v>0</v>
      </c>
      <c r="U1103" s="545">
        <v>0</v>
      </c>
      <c r="V1103" s="545">
        <v>0</v>
      </c>
      <c r="W1103" s="504"/>
      <c r="X1103" s="504"/>
      <c r="Y1103" s="504"/>
      <c r="Z1103" s="504"/>
      <c r="AA1103" s="504"/>
      <c r="AB1103" s="504"/>
      <c r="AC1103" s="504"/>
    </row>
    <row r="1104" spans="1:29" ht="96" customHeight="1" x14ac:dyDescent="0.25">
      <c r="A1104" s="630"/>
      <c r="B1104" s="505" t="s">
        <v>612</v>
      </c>
      <c r="C1104" s="528">
        <f t="shared" si="3443"/>
        <v>10420563.57</v>
      </c>
      <c r="D1104" s="528">
        <f t="shared" si="3444"/>
        <v>9072055.4000000004</v>
      </c>
      <c r="E1104" s="528">
        <f t="shared" si="3445"/>
        <v>9072055.4000000004</v>
      </c>
      <c r="F1104" s="564">
        <f t="shared" si="3441"/>
        <v>87.059162770406672</v>
      </c>
      <c r="G1104" s="545">
        <v>0</v>
      </c>
      <c r="H1104" s="545">
        <v>0</v>
      </c>
      <c r="I1104" s="545">
        <v>0</v>
      </c>
      <c r="J1104" s="545">
        <v>0</v>
      </c>
      <c r="K1104" s="545">
        <v>0</v>
      </c>
      <c r="L1104" s="545">
        <v>0</v>
      </c>
      <c r="M1104" s="545">
        <v>0</v>
      </c>
      <c r="N1104" s="545">
        <v>0</v>
      </c>
      <c r="O1104" s="545">
        <v>0</v>
      </c>
      <c r="P1104" s="545">
        <f t="shared" ref="P1104:U1104" si="3446">P1077+P1079</f>
        <v>3282307.9</v>
      </c>
      <c r="Q1104" s="545">
        <f t="shared" si="3446"/>
        <v>3125254.16</v>
      </c>
      <c r="R1104" s="545">
        <f t="shared" si="3446"/>
        <v>3125254.16</v>
      </c>
      <c r="S1104" s="545">
        <f t="shared" si="3446"/>
        <v>7138255.6699999999</v>
      </c>
      <c r="T1104" s="545">
        <f t="shared" si="3446"/>
        <v>5946801.2400000002</v>
      </c>
      <c r="U1104" s="545">
        <f t="shared" si="3446"/>
        <v>5946801.2400000002</v>
      </c>
      <c r="V1104" s="574">
        <f>U1104/S1104*100</f>
        <v>83.308885460528771</v>
      </c>
      <c r="W1104" s="504"/>
      <c r="X1104" s="504"/>
      <c r="Y1104" s="504"/>
      <c r="Z1104" s="504"/>
      <c r="AA1104" s="504"/>
      <c r="AB1104" s="504"/>
      <c r="AC1104" s="504"/>
    </row>
    <row r="1105" spans="1:29" ht="126.75" customHeight="1" x14ac:dyDescent="0.25">
      <c r="A1105" s="630"/>
      <c r="B1105" s="505" t="s">
        <v>706</v>
      </c>
      <c r="C1105" s="528">
        <f>G1105+J1105+M1105+P1105+S1105</f>
        <v>105000</v>
      </c>
      <c r="D1105" s="528">
        <f t="shared" ref="D1105" si="3447">H1105+K1105+N1105+Q1105+T1105</f>
        <v>0</v>
      </c>
      <c r="E1105" s="528">
        <f t="shared" ref="E1105" si="3448">I1105+L1105+O1105+R1105+U1105</f>
        <v>0</v>
      </c>
      <c r="F1105" s="564">
        <f t="shared" si="3441"/>
        <v>0</v>
      </c>
      <c r="G1105" s="545">
        <v>0</v>
      </c>
      <c r="H1105" s="545">
        <v>0</v>
      </c>
      <c r="I1105" s="545">
        <v>0</v>
      </c>
      <c r="J1105" s="545">
        <v>0</v>
      </c>
      <c r="K1105" s="545">
        <v>0</v>
      </c>
      <c r="L1105" s="545">
        <v>0</v>
      </c>
      <c r="M1105" s="545">
        <v>0</v>
      </c>
      <c r="N1105" s="545">
        <v>0</v>
      </c>
      <c r="O1105" s="545">
        <v>0</v>
      </c>
      <c r="P1105" s="545">
        <v>0</v>
      </c>
      <c r="Q1105" s="545">
        <v>0</v>
      </c>
      <c r="R1105" s="545">
        <v>0</v>
      </c>
      <c r="S1105" s="545">
        <f>S1093+S1091+S1087+S1089+S1085+S1081+S1083</f>
        <v>105000</v>
      </c>
      <c r="T1105" s="545"/>
      <c r="U1105" s="545"/>
      <c r="V1105" s="574">
        <f>U1105/S1105*100</f>
        <v>0</v>
      </c>
      <c r="W1105" s="504"/>
      <c r="X1105" s="504"/>
      <c r="Y1105" s="504"/>
      <c r="Z1105" s="504"/>
      <c r="AA1105" s="504"/>
      <c r="AB1105" s="504"/>
      <c r="AC1105" s="504"/>
    </row>
    <row r="1106" spans="1:29" ht="93.75" customHeight="1" x14ac:dyDescent="0.25">
      <c r="A1106" s="630"/>
      <c r="B1106" s="505" t="s">
        <v>759</v>
      </c>
      <c r="C1106" s="528">
        <f>G1106+J1106+M1106+P1106+S1106</f>
        <v>1000000</v>
      </c>
      <c r="D1106" s="528">
        <f t="shared" ref="D1106" si="3449">H1106+K1106+N1106+Q1106+T1106</f>
        <v>0</v>
      </c>
      <c r="E1106" s="528">
        <f t="shared" ref="E1106" si="3450">I1106+L1106+O1106+R1106+U1106</f>
        <v>0</v>
      </c>
      <c r="F1106" s="564">
        <v>0</v>
      </c>
      <c r="G1106" s="545">
        <v>0</v>
      </c>
      <c r="H1106" s="545">
        <v>0</v>
      </c>
      <c r="I1106" s="545">
        <v>0</v>
      </c>
      <c r="J1106" s="545">
        <v>0</v>
      </c>
      <c r="K1106" s="545">
        <v>0</v>
      </c>
      <c r="L1106" s="545">
        <v>0</v>
      </c>
      <c r="M1106" s="545">
        <v>0</v>
      </c>
      <c r="N1106" s="545">
        <v>0</v>
      </c>
      <c r="O1106" s="545">
        <v>0</v>
      </c>
      <c r="P1106" s="545">
        <v>1000000</v>
      </c>
      <c r="Q1106" s="545">
        <v>0</v>
      </c>
      <c r="R1106" s="545">
        <v>0</v>
      </c>
      <c r="S1106" s="545">
        <v>0</v>
      </c>
      <c r="T1106" s="545">
        <v>0</v>
      </c>
      <c r="U1106" s="545">
        <v>0</v>
      </c>
      <c r="V1106" s="545">
        <v>0</v>
      </c>
      <c r="W1106" s="504"/>
      <c r="X1106" s="504"/>
      <c r="Y1106" s="504"/>
      <c r="Z1106" s="504"/>
      <c r="AA1106" s="504"/>
      <c r="AB1106" s="504"/>
      <c r="AC1106" s="504"/>
    </row>
    <row r="1107" spans="1:29" ht="107.25" customHeight="1" x14ac:dyDescent="0.25">
      <c r="A1107" s="630"/>
      <c r="B1107" s="505" t="s">
        <v>760</v>
      </c>
      <c r="C1107" s="528">
        <f t="shared" ref="C1107" si="3451">G1107+J1107+M1107+P1107+S1107</f>
        <v>4465550.4000000004</v>
      </c>
      <c r="D1107" s="528">
        <f t="shared" ref="D1107" si="3452">H1107+K1107+N1107+Q1107+T1107</f>
        <v>4465550.4000000004</v>
      </c>
      <c r="E1107" s="528">
        <f t="shared" ref="E1107" si="3453">I1107+L1107+O1107+R1107+U1107</f>
        <v>4465550.4000000004</v>
      </c>
      <c r="F1107" s="564">
        <f t="shared" si="3441"/>
        <v>100</v>
      </c>
      <c r="G1107" s="545">
        <v>0</v>
      </c>
      <c r="H1107" s="545">
        <v>0</v>
      </c>
      <c r="I1107" s="545">
        <v>0</v>
      </c>
      <c r="J1107" s="545">
        <v>0</v>
      </c>
      <c r="K1107" s="545">
        <v>0</v>
      </c>
      <c r="L1107" s="545">
        <v>0</v>
      </c>
      <c r="M1107" s="545">
        <v>0</v>
      </c>
      <c r="N1107" s="545">
        <v>0</v>
      </c>
      <c r="O1107" s="545">
        <v>0</v>
      </c>
      <c r="P1107" s="545">
        <v>4465550.4000000004</v>
      </c>
      <c r="Q1107" s="545">
        <v>4465550.4000000004</v>
      </c>
      <c r="R1107" s="545">
        <v>4465550.4000000004</v>
      </c>
      <c r="S1107" s="545">
        <v>0</v>
      </c>
      <c r="T1107" s="545">
        <v>0</v>
      </c>
      <c r="U1107" s="545">
        <v>0</v>
      </c>
      <c r="V1107" s="545">
        <v>0</v>
      </c>
      <c r="W1107" s="504"/>
      <c r="X1107" s="504"/>
      <c r="Y1107" s="504"/>
      <c r="Z1107" s="504"/>
      <c r="AA1107" s="504"/>
      <c r="AB1107" s="504"/>
      <c r="AC1107" s="504"/>
    </row>
    <row r="1108" spans="1:29" x14ac:dyDescent="0.25">
      <c r="A1108" s="678" t="s">
        <v>614</v>
      </c>
      <c r="B1108" s="679"/>
      <c r="C1108" s="679"/>
      <c r="D1108" s="679"/>
      <c r="E1108" s="679"/>
      <c r="F1108" s="679"/>
      <c r="G1108" s="679"/>
      <c r="H1108" s="679"/>
      <c r="I1108" s="679"/>
      <c r="J1108" s="679"/>
      <c r="K1108" s="679"/>
      <c r="L1108" s="679"/>
      <c r="M1108" s="679"/>
      <c r="N1108" s="679"/>
      <c r="O1108" s="679"/>
      <c r="P1108" s="679"/>
      <c r="Q1108" s="679"/>
      <c r="R1108" s="679"/>
      <c r="S1108" s="679"/>
      <c r="T1108" s="679"/>
      <c r="U1108" s="679"/>
      <c r="V1108" s="679"/>
      <c r="W1108" s="504"/>
      <c r="X1108" s="504"/>
      <c r="Y1108" s="504"/>
      <c r="Z1108" s="504"/>
      <c r="AA1108" s="504"/>
      <c r="AB1108" s="504"/>
      <c r="AC1108" s="504"/>
    </row>
    <row r="1109" spans="1:29" ht="120" customHeight="1" x14ac:dyDescent="0.25">
      <c r="A1109" s="616">
        <v>300</v>
      </c>
      <c r="B1109" s="434" t="s">
        <v>40</v>
      </c>
      <c r="C1109" s="509">
        <f>C1110</f>
        <v>3671882.7</v>
      </c>
      <c r="D1109" s="509">
        <f t="shared" ref="D1109:E1109" si="3454">D1110</f>
        <v>3316577.94</v>
      </c>
      <c r="E1109" s="509">
        <f t="shared" si="3454"/>
        <v>3131959.13</v>
      </c>
      <c r="F1109" s="516">
        <f t="shared" ref="F1109:F1110" si="3455">E1109/C1109*100</f>
        <v>85.295729354317331</v>
      </c>
      <c r="G1109" s="509">
        <f>G1110</f>
        <v>3671882.7</v>
      </c>
      <c r="H1109" s="509">
        <f>H1110</f>
        <v>3316577.94</v>
      </c>
      <c r="I1109" s="509">
        <f>I1110</f>
        <v>3131959.13</v>
      </c>
      <c r="J1109" s="509">
        <f t="shared" ref="J1109:U1109" si="3456">J1110</f>
        <v>0</v>
      </c>
      <c r="K1109" s="509">
        <f t="shared" si="3456"/>
        <v>0</v>
      </c>
      <c r="L1109" s="509">
        <f t="shared" si="3456"/>
        <v>0</v>
      </c>
      <c r="M1109" s="509">
        <f t="shared" si="3456"/>
        <v>0</v>
      </c>
      <c r="N1109" s="509">
        <f t="shared" si="3456"/>
        <v>0</v>
      </c>
      <c r="O1109" s="509">
        <f t="shared" si="3456"/>
        <v>0</v>
      </c>
      <c r="P1109" s="509">
        <f t="shared" si="3456"/>
        <v>0</v>
      </c>
      <c r="Q1109" s="509">
        <f t="shared" si="3456"/>
        <v>0</v>
      </c>
      <c r="R1109" s="509">
        <f t="shared" si="3456"/>
        <v>0</v>
      </c>
      <c r="S1109" s="509">
        <f t="shared" si="3456"/>
        <v>0</v>
      </c>
      <c r="T1109" s="509">
        <f t="shared" si="3456"/>
        <v>0</v>
      </c>
      <c r="U1109" s="509">
        <f t="shared" si="3456"/>
        <v>0</v>
      </c>
      <c r="V1109" s="589">
        <f>V1110</f>
        <v>0</v>
      </c>
      <c r="W1109" s="504"/>
      <c r="X1109" s="504"/>
      <c r="Y1109" s="504"/>
      <c r="Z1109" s="504"/>
      <c r="AA1109" s="504"/>
      <c r="AB1109" s="504"/>
      <c r="AC1109" s="504"/>
    </row>
    <row r="1110" spans="1:29" x14ac:dyDescent="0.25">
      <c r="A1110" s="616"/>
      <c r="B1110" s="505" t="s">
        <v>13</v>
      </c>
      <c r="C1110" s="528">
        <f t="shared" ref="C1110" si="3457">G1110+J1110+M1110+P1110+S1110</f>
        <v>3671882.7</v>
      </c>
      <c r="D1110" s="528">
        <f t="shared" ref="D1110" si="3458">H1110+K1110+N1110+Q1110+T1110</f>
        <v>3316577.94</v>
      </c>
      <c r="E1110" s="528">
        <f t="shared" ref="E1110" si="3459">I1110+L1110+O1110+R1110+U1110</f>
        <v>3131959.13</v>
      </c>
      <c r="F1110" s="564">
        <f t="shared" si="3455"/>
        <v>85.295729354317331</v>
      </c>
      <c r="G1110" s="545">
        <v>3671882.7</v>
      </c>
      <c r="H1110" s="545">
        <v>3316577.94</v>
      </c>
      <c r="I1110" s="545">
        <v>3131959.13</v>
      </c>
      <c r="J1110" s="545">
        <v>0</v>
      </c>
      <c r="K1110" s="545">
        <v>0</v>
      </c>
      <c r="L1110" s="545">
        <v>0</v>
      </c>
      <c r="M1110" s="545">
        <v>0</v>
      </c>
      <c r="N1110" s="545">
        <v>0</v>
      </c>
      <c r="O1110" s="545">
        <v>0</v>
      </c>
      <c r="P1110" s="545">
        <v>0</v>
      </c>
      <c r="Q1110" s="545">
        <v>0</v>
      </c>
      <c r="R1110" s="545">
        <v>0</v>
      </c>
      <c r="S1110" s="545">
        <v>0</v>
      </c>
      <c r="T1110" s="545">
        <v>0</v>
      </c>
      <c r="U1110" s="545">
        <v>0</v>
      </c>
      <c r="V1110" s="574">
        <v>0</v>
      </c>
      <c r="W1110" s="504"/>
      <c r="X1110" s="504"/>
      <c r="Y1110" s="504"/>
      <c r="Z1110" s="504"/>
      <c r="AA1110" s="504"/>
      <c r="AB1110" s="504"/>
      <c r="AC1110" s="504"/>
    </row>
    <row r="1111" spans="1:29" ht="124.5" customHeight="1" x14ac:dyDescent="0.25">
      <c r="A1111" s="616">
        <v>301</v>
      </c>
      <c r="B1111" s="434" t="s">
        <v>428</v>
      </c>
      <c r="C1111" s="509">
        <f t="shared" ref="C1111" si="3460">C1112</f>
        <v>213540.4</v>
      </c>
      <c r="D1111" s="509">
        <f t="shared" ref="D1111" si="3461">D1112</f>
        <v>207825.4</v>
      </c>
      <c r="E1111" s="509">
        <f t="shared" ref="E1111" si="3462">E1112</f>
        <v>207065</v>
      </c>
      <c r="F1111" s="516">
        <f t="shared" ref="F1111:F1118" si="3463">E1111/C1111*100</f>
        <v>96.967599573663804</v>
      </c>
      <c r="G1111" s="509">
        <f t="shared" ref="G1111" si="3464">G1112</f>
        <v>213540.4</v>
      </c>
      <c r="H1111" s="509">
        <f t="shared" ref="H1111" si="3465">H1112</f>
        <v>207825.4</v>
      </c>
      <c r="I1111" s="509">
        <f t="shared" ref="I1111" si="3466">I1112</f>
        <v>207065</v>
      </c>
      <c r="J1111" s="509">
        <f t="shared" ref="J1111" si="3467">J1112</f>
        <v>0</v>
      </c>
      <c r="K1111" s="509">
        <f t="shared" ref="K1111" si="3468">K1112</f>
        <v>0</v>
      </c>
      <c r="L1111" s="509">
        <f t="shared" ref="L1111" si="3469">L1112</f>
        <v>0</v>
      </c>
      <c r="M1111" s="509">
        <f t="shared" ref="M1111" si="3470">M1112</f>
        <v>0</v>
      </c>
      <c r="N1111" s="509">
        <f t="shared" ref="N1111" si="3471">N1112</f>
        <v>0</v>
      </c>
      <c r="O1111" s="509">
        <f t="shared" ref="O1111" si="3472">O1112</f>
        <v>0</v>
      </c>
      <c r="P1111" s="509">
        <f t="shared" ref="P1111" si="3473">P1112</f>
        <v>0</v>
      </c>
      <c r="Q1111" s="509">
        <f t="shared" ref="Q1111" si="3474">Q1112</f>
        <v>0</v>
      </c>
      <c r="R1111" s="509">
        <f t="shared" ref="R1111" si="3475">R1112</f>
        <v>0</v>
      </c>
      <c r="S1111" s="509">
        <f t="shared" ref="S1111" si="3476">S1112</f>
        <v>0</v>
      </c>
      <c r="T1111" s="509">
        <f t="shared" ref="T1111" si="3477">T1112</f>
        <v>0</v>
      </c>
      <c r="U1111" s="509">
        <f t="shared" ref="U1111" si="3478">U1112</f>
        <v>0</v>
      </c>
      <c r="V1111" s="589">
        <f t="shared" ref="V1111" si="3479">V1112</f>
        <v>0</v>
      </c>
      <c r="W1111" s="504"/>
      <c r="X1111" s="504"/>
      <c r="Y1111" s="504"/>
      <c r="Z1111" s="504"/>
      <c r="AA1111" s="504"/>
      <c r="AB1111" s="504"/>
      <c r="AC1111" s="504"/>
    </row>
    <row r="1112" spans="1:29" x14ac:dyDescent="0.25">
      <c r="A1112" s="616"/>
      <c r="B1112" s="505" t="s">
        <v>13</v>
      </c>
      <c r="C1112" s="528">
        <f t="shared" ref="C1112" si="3480">G1112+J1112+M1112+P1112+S1112</f>
        <v>213540.4</v>
      </c>
      <c r="D1112" s="528">
        <f t="shared" ref="D1112" si="3481">H1112+K1112+N1112+Q1112+T1112</f>
        <v>207825.4</v>
      </c>
      <c r="E1112" s="528">
        <f t="shared" ref="E1112" si="3482">I1112+L1112+O1112+R1112+U1112</f>
        <v>207065</v>
      </c>
      <c r="F1112" s="564">
        <f t="shared" si="3463"/>
        <v>96.967599573663804</v>
      </c>
      <c r="G1112" s="545">
        <v>213540.4</v>
      </c>
      <c r="H1112" s="545">
        <v>207825.4</v>
      </c>
      <c r="I1112" s="545">
        <v>207065</v>
      </c>
      <c r="J1112" s="545">
        <v>0</v>
      </c>
      <c r="K1112" s="545">
        <v>0</v>
      </c>
      <c r="L1112" s="545">
        <v>0</v>
      </c>
      <c r="M1112" s="545">
        <v>0</v>
      </c>
      <c r="N1112" s="545">
        <v>0</v>
      </c>
      <c r="O1112" s="545">
        <v>0</v>
      </c>
      <c r="P1112" s="545">
        <v>0</v>
      </c>
      <c r="Q1112" s="545">
        <v>0</v>
      </c>
      <c r="R1112" s="545">
        <v>0</v>
      </c>
      <c r="S1112" s="545">
        <v>0</v>
      </c>
      <c r="T1112" s="545">
        <v>0</v>
      </c>
      <c r="U1112" s="545">
        <v>0</v>
      </c>
      <c r="V1112" s="574">
        <v>0</v>
      </c>
      <c r="W1112" s="504"/>
      <c r="X1112" s="504"/>
      <c r="Y1112" s="504"/>
      <c r="Z1112" s="504"/>
      <c r="AA1112" s="504"/>
      <c r="AB1112" s="504"/>
      <c r="AC1112" s="504"/>
    </row>
    <row r="1113" spans="1:29" ht="105" x14ac:dyDescent="0.25">
      <c r="A1113" s="616">
        <v>302</v>
      </c>
      <c r="B1113" s="434" t="s">
        <v>41</v>
      </c>
      <c r="C1113" s="509">
        <f t="shared" ref="C1113" si="3483">C1114</f>
        <v>123770.3</v>
      </c>
      <c r="D1113" s="509">
        <f t="shared" ref="D1113" si="3484">D1114</f>
        <v>109905</v>
      </c>
      <c r="E1113" s="509">
        <f t="shared" ref="E1113" si="3485">E1114</f>
        <v>70701.55</v>
      </c>
      <c r="F1113" s="516">
        <f t="shared" si="3463"/>
        <v>57.12319514455406</v>
      </c>
      <c r="G1113" s="509">
        <f t="shared" ref="G1113" si="3486">G1114</f>
        <v>123770.3</v>
      </c>
      <c r="H1113" s="509">
        <f t="shared" ref="H1113" si="3487">H1114</f>
        <v>109905</v>
      </c>
      <c r="I1113" s="509">
        <f t="shared" ref="I1113" si="3488">I1114</f>
        <v>70701.55</v>
      </c>
      <c r="J1113" s="509">
        <f t="shared" ref="J1113" si="3489">J1114</f>
        <v>0</v>
      </c>
      <c r="K1113" s="509">
        <f t="shared" ref="K1113" si="3490">K1114</f>
        <v>0</v>
      </c>
      <c r="L1113" s="509">
        <f t="shared" ref="L1113" si="3491">L1114</f>
        <v>0</v>
      </c>
      <c r="M1113" s="509">
        <f t="shared" ref="M1113" si="3492">M1114</f>
        <v>0</v>
      </c>
      <c r="N1113" s="509">
        <f t="shared" ref="N1113" si="3493">N1114</f>
        <v>0</v>
      </c>
      <c r="O1113" s="509">
        <f t="shared" ref="O1113" si="3494">O1114</f>
        <v>0</v>
      </c>
      <c r="P1113" s="509">
        <f t="shared" ref="P1113" si="3495">P1114</f>
        <v>0</v>
      </c>
      <c r="Q1113" s="509">
        <f t="shared" ref="Q1113" si="3496">Q1114</f>
        <v>0</v>
      </c>
      <c r="R1113" s="509">
        <f t="shared" ref="R1113" si="3497">R1114</f>
        <v>0</v>
      </c>
      <c r="S1113" s="509">
        <f t="shared" ref="S1113" si="3498">S1114</f>
        <v>0</v>
      </c>
      <c r="T1113" s="509">
        <f t="shared" ref="T1113" si="3499">T1114</f>
        <v>0</v>
      </c>
      <c r="U1113" s="509">
        <f t="shared" ref="U1113" si="3500">U1114</f>
        <v>0</v>
      </c>
      <c r="V1113" s="589">
        <f t="shared" ref="V1113" si="3501">V1114</f>
        <v>0</v>
      </c>
      <c r="W1113" s="504"/>
      <c r="X1113" s="504"/>
      <c r="Y1113" s="504"/>
      <c r="Z1113" s="504"/>
      <c r="AA1113" s="504"/>
      <c r="AB1113" s="504"/>
      <c r="AC1113" s="504"/>
    </row>
    <row r="1114" spans="1:29" x14ac:dyDescent="0.25">
      <c r="A1114" s="616"/>
      <c r="B1114" s="505" t="s">
        <v>13</v>
      </c>
      <c r="C1114" s="528">
        <f t="shared" ref="C1114" si="3502">G1114+J1114+M1114+P1114+S1114</f>
        <v>123770.3</v>
      </c>
      <c r="D1114" s="528">
        <f t="shared" ref="D1114" si="3503">H1114+K1114+N1114+Q1114+T1114</f>
        <v>109905</v>
      </c>
      <c r="E1114" s="528">
        <f t="shared" ref="E1114" si="3504">I1114+L1114+O1114+R1114+U1114</f>
        <v>70701.55</v>
      </c>
      <c r="F1114" s="564">
        <f t="shared" si="3463"/>
        <v>57.12319514455406</v>
      </c>
      <c r="G1114" s="545">
        <v>123770.3</v>
      </c>
      <c r="H1114" s="545">
        <v>109905</v>
      </c>
      <c r="I1114" s="545">
        <v>70701.55</v>
      </c>
      <c r="J1114" s="545">
        <v>0</v>
      </c>
      <c r="K1114" s="545">
        <v>0</v>
      </c>
      <c r="L1114" s="545">
        <v>0</v>
      </c>
      <c r="M1114" s="545">
        <v>0</v>
      </c>
      <c r="N1114" s="545">
        <v>0</v>
      </c>
      <c r="O1114" s="545">
        <v>0</v>
      </c>
      <c r="P1114" s="545">
        <v>0</v>
      </c>
      <c r="Q1114" s="545">
        <v>0</v>
      </c>
      <c r="R1114" s="545">
        <v>0</v>
      </c>
      <c r="S1114" s="545">
        <v>0</v>
      </c>
      <c r="T1114" s="545">
        <v>0</v>
      </c>
      <c r="U1114" s="545">
        <v>0</v>
      </c>
      <c r="V1114" s="574">
        <v>0</v>
      </c>
      <c r="W1114" s="504"/>
      <c r="X1114" s="504"/>
      <c r="Y1114" s="504"/>
      <c r="Z1114" s="504"/>
      <c r="AA1114" s="504"/>
      <c r="AB1114" s="504"/>
      <c r="AC1114" s="504"/>
    </row>
    <row r="1115" spans="1:29" ht="60" x14ac:dyDescent="0.25">
      <c r="A1115" s="616">
        <v>303</v>
      </c>
      <c r="B1115" s="434" t="s">
        <v>42</v>
      </c>
      <c r="C1115" s="509">
        <f t="shared" ref="C1115" si="3505">C1116</f>
        <v>9922</v>
      </c>
      <c r="D1115" s="509">
        <f t="shared" ref="D1115" si="3506">D1116</f>
        <v>9922</v>
      </c>
      <c r="E1115" s="509">
        <f t="shared" ref="E1115" si="3507">E1116</f>
        <v>8577.52</v>
      </c>
      <c r="F1115" s="516">
        <f t="shared" si="3463"/>
        <v>86.449506147954054</v>
      </c>
      <c r="G1115" s="509">
        <f t="shared" ref="G1115" si="3508">G1116</f>
        <v>9922</v>
      </c>
      <c r="H1115" s="509">
        <f t="shared" ref="H1115" si="3509">H1116</f>
        <v>9922</v>
      </c>
      <c r="I1115" s="509">
        <f t="shared" ref="I1115" si="3510">I1116</f>
        <v>8577.52</v>
      </c>
      <c r="J1115" s="509">
        <f t="shared" ref="J1115" si="3511">J1116</f>
        <v>0</v>
      </c>
      <c r="K1115" s="509">
        <f t="shared" ref="K1115" si="3512">K1116</f>
        <v>0</v>
      </c>
      <c r="L1115" s="509">
        <f t="shared" ref="L1115" si="3513">L1116</f>
        <v>0</v>
      </c>
      <c r="M1115" s="509">
        <f t="shared" ref="M1115" si="3514">M1116</f>
        <v>0</v>
      </c>
      <c r="N1115" s="509">
        <f t="shared" ref="N1115" si="3515">N1116</f>
        <v>0</v>
      </c>
      <c r="O1115" s="509">
        <f t="shared" ref="O1115" si="3516">O1116</f>
        <v>0</v>
      </c>
      <c r="P1115" s="509">
        <f t="shared" ref="P1115" si="3517">P1116</f>
        <v>0</v>
      </c>
      <c r="Q1115" s="509">
        <f t="shared" ref="Q1115" si="3518">Q1116</f>
        <v>0</v>
      </c>
      <c r="R1115" s="509">
        <f t="shared" ref="R1115" si="3519">R1116</f>
        <v>0</v>
      </c>
      <c r="S1115" s="509">
        <f t="shared" ref="S1115" si="3520">S1116</f>
        <v>0</v>
      </c>
      <c r="T1115" s="509">
        <f t="shared" ref="T1115" si="3521">T1116</f>
        <v>0</v>
      </c>
      <c r="U1115" s="509">
        <f t="shared" ref="U1115" si="3522">U1116</f>
        <v>0</v>
      </c>
      <c r="V1115" s="589">
        <f t="shared" ref="V1115" si="3523">V1116</f>
        <v>0</v>
      </c>
      <c r="W1115" s="504"/>
      <c r="X1115" s="504"/>
      <c r="Y1115" s="504"/>
      <c r="Z1115" s="504"/>
      <c r="AA1115" s="504"/>
      <c r="AB1115" s="504"/>
      <c r="AC1115" s="504"/>
    </row>
    <row r="1116" spans="1:29" x14ac:dyDescent="0.25">
      <c r="A1116" s="616"/>
      <c r="B1116" s="505" t="s">
        <v>13</v>
      </c>
      <c r="C1116" s="528">
        <f t="shared" ref="C1116" si="3524">G1116+J1116+M1116+P1116+S1116</f>
        <v>9922</v>
      </c>
      <c r="D1116" s="528">
        <f t="shared" ref="D1116" si="3525">H1116+K1116+N1116+Q1116+T1116</f>
        <v>9922</v>
      </c>
      <c r="E1116" s="528">
        <f t="shared" ref="E1116" si="3526">I1116+L1116+O1116+R1116+U1116</f>
        <v>8577.52</v>
      </c>
      <c r="F1116" s="564">
        <f t="shared" si="3463"/>
        <v>86.449506147954054</v>
      </c>
      <c r="G1116" s="545">
        <v>9922</v>
      </c>
      <c r="H1116" s="545">
        <v>9922</v>
      </c>
      <c r="I1116" s="545">
        <v>8577.52</v>
      </c>
      <c r="J1116" s="545">
        <v>0</v>
      </c>
      <c r="K1116" s="545">
        <v>0</v>
      </c>
      <c r="L1116" s="545">
        <v>0</v>
      </c>
      <c r="M1116" s="545">
        <v>0</v>
      </c>
      <c r="N1116" s="545">
        <v>0</v>
      </c>
      <c r="O1116" s="545">
        <v>0</v>
      </c>
      <c r="P1116" s="545">
        <v>0</v>
      </c>
      <c r="Q1116" s="545">
        <v>0</v>
      </c>
      <c r="R1116" s="545">
        <v>0</v>
      </c>
      <c r="S1116" s="545">
        <v>0</v>
      </c>
      <c r="T1116" s="545">
        <v>0</v>
      </c>
      <c r="U1116" s="545">
        <v>0</v>
      </c>
      <c r="V1116" s="574">
        <v>0</v>
      </c>
      <c r="W1116" s="504"/>
      <c r="X1116" s="504"/>
      <c r="Y1116" s="504"/>
      <c r="Z1116" s="504"/>
      <c r="AA1116" s="504"/>
      <c r="AB1116" s="504"/>
      <c r="AC1116" s="504"/>
    </row>
    <row r="1117" spans="1:29" ht="75" x14ac:dyDescent="0.25">
      <c r="A1117" s="616">
        <v>304</v>
      </c>
      <c r="B1117" s="434" t="s">
        <v>429</v>
      </c>
      <c r="C1117" s="509">
        <f t="shared" ref="C1117" si="3527">C1118</f>
        <v>246000</v>
      </c>
      <c r="D1117" s="509">
        <f t="shared" ref="D1117" si="3528">D1118</f>
        <v>246000</v>
      </c>
      <c r="E1117" s="509">
        <f t="shared" ref="E1117" si="3529">E1118</f>
        <v>157597.95000000001</v>
      </c>
      <c r="F1117" s="516">
        <f t="shared" si="3463"/>
        <v>64.064207317073169</v>
      </c>
      <c r="G1117" s="509">
        <f t="shared" ref="G1117" si="3530">G1118</f>
        <v>246000</v>
      </c>
      <c r="H1117" s="509">
        <f t="shared" ref="H1117" si="3531">H1118</f>
        <v>246000</v>
      </c>
      <c r="I1117" s="509">
        <f t="shared" ref="I1117" si="3532">I1118</f>
        <v>157597.95000000001</v>
      </c>
      <c r="J1117" s="509">
        <f t="shared" ref="J1117" si="3533">J1118</f>
        <v>0</v>
      </c>
      <c r="K1117" s="509">
        <f t="shared" ref="K1117" si="3534">K1118</f>
        <v>0</v>
      </c>
      <c r="L1117" s="509">
        <f t="shared" ref="L1117" si="3535">L1118</f>
        <v>0</v>
      </c>
      <c r="M1117" s="509">
        <f t="shared" ref="M1117" si="3536">M1118</f>
        <v>0</v>
      </c>
      <c r="N1117" s="509">
        <f t="shared" ref="N1117" si="3537">N1118</f>
        <v>0</v>
      </c>
      <c r="O1117" s="509">
        <f t="shared" ref="O1117" si="3538">O1118</f>
        <v>0</v>
      </c>
      <c r="P1117" s="509">
        <f t="shared" ref="P1117" si="3539">P1118</f>
        <v>0</v>
      </c>
      <c r="Q1117" s="509">
        <f t="shared" ref="Q1117" si="3540">Q1118</f>
        <v>0</v>
      </c>
      <c r="R1117" s="509">
        <f t="shared" ref="R1117" si="3541">R1118</f>
        <v>0</v>
      </c>
      <c r="S1117" s="509">
        <f t="shared" ref="S1117" si="3542">S1118</f>
        <v>0</v>
      </c>
      <c r="T1117" s="509">
        <f t="shared" ref="T1117" si="3543">T1118</f>
        <v>0</v>
      </c>
      <c r="U1117" s="509">
        <f t="shared" ref="U1117" si="3544">U1118</f>
        <v>0</v>
      </c>
      <c r="V1117" s="589">
        <f t="shared" ref="V1117" si="3545">V1118</f>
        <v>0</v>
      </c>
      <c r="W1117" s="504"/>
      <c r="X1117" s="504"/>
      <c r="Y1117" s="504"/>
      <c r="Z1117" s="504"/>
      <c r="AA1117" s="504"/>
      <c r="AB1117" s="504"/>
      <c r="AC1117" s="504"/>
    </row>
    <row r="1118" spans="1:29" x14ac:dyDescent="0.25">
      <c r="A1118" s="616"/>
      <c r="B1118" s="505" t="s">
        <v>13</v>
      </c>
      <c r="C1118" s="528">
        <f t="shared" ref="C1118" si="3546">G1118+J1118+M1118+P1118+S1118</f>
        <v>246000</v>
      </c>
      <c r="D1118" s="528">
        <f t="shared" ref="D1118" si="3547">H1118+K1118+N1118+Q1118+T1118</f>
        <v>246000</v>
      </c>
      <c r="E1118" s="528">
        <f t="shared" ref="E1118" si="3548">I1118+L1118+O1118+R1118+U1118</f>
        <v>157597.95000000001</v>
      </c>
      <c r="F1118" s="564">
        <f t="shared" si="3463"/>
        <v>64.064207317073169</v>
      </c>
      <c r="G1118" s="545">
        <v>246000</v>
      </c>
      <c r="H1118" s="545">
        <v>246000</v>
      </c>
      <c r="I1118" s="545">
        <v>157597.95000000001</v>
      </c>
      <c r="J1118" s="545">
        <v>0</v>
      </c>
      <c r="K1118" s="545">
        <v>0</v>
      </c>
      <c r="L1118" s="545">
        <v>0</v>
      </c>
      <c r="M1118" s="545">
        <v>0</v>
      </c>
      <c r="N1118" s="545">
        <v>0</v>
      </c>
      <c r="O1118" s="545">
        <v>0</v>
      </c>
      <c r="P1118" s="545">
        <v>0</v>
      </c>
      <c r="Q1118" s="545">
        <v>0</v>
      </c>
      <c r="R1118" s="545">
        <v>0</v>
      </c>
      <c r="S1118" s="545">
        <v>0</v>
      </c>
      <c r="T1118" s="545">
        <v>0</v>
      </c>
      <c r="U1118" s="545">
        <v>0</v>
      </c>
      <c r="V1118" s="574">
        <v>0</v>
      </c>
      <c r="W1118" s="504"/>
      <c r="X1118" s="504"/>
      <c r="Y1118" s="504"/>
      <c r="Z1118" s="504"/>
      <c r="AA1118" s="504"/>
      <c r="AB1118" s="504"/>
      <c r="AC1118" s="504"/>
    </row>
    <row r="1119" spans="1:29" ht="75" x14ac:dyDescent="0.25">
      <c r="A1119" s="616">
        <v>305</v>
      </c>
      <c r="B1119" s="434" t="s">
        <v>43</v>
      </c>
      <c r="C1119" s="509">
        <f t="shared" ref="C1119:E1119" si="3549">C1120</f>
        <v>15556666</v>
      </c>
      <c r="D1119" s="509">
        <f t="shared" si="3549"/>
        <v>15076748.669999998</v>
      </c>
      <c r="E1119" s="509">
        <f t="shared" si="3549"/>
        <v>14872449.620000001</v>
      </c>
      <c r="F1119" s="516">
        <f t="shared" ref="F1119:F1120" si="3550">E1119/C1119*100</f>
        <v>95.601780098640674</v>
      </c>
      <c r="G1119" s="509">
        <f>G1120</f>
        <v>15556666</v>
      </c>
      <c r="H1119" s="509">
        <f>H1120</f>
        <v>15076748.669999998</v>
      </c>
      <c r="I1119" s="509">
        <f>I1120</f>
        <v>14872449.620000001</v>
      </c>
      <c r="J1119" s="509">
        <f t="shared" ref="J1119:V1119" si="3551">J1120</f>
        <v>0</v>
      </c>
      <c r="K1119" s="509">
        <f t="shared" si="3551"/>
        <v>0</v>
      </c>
      <c r="L1119" s="509">
        <f t="shared" si="3551"/>
        <v>0</v>
      </c>
      <c r="M1119" s="509">
        <f t="shared" si="3551"/>
        <v>0</v>
      </c>
      <c r="N1119" s="509">
        <f t="shared" si="3551"/>
        <v>0</v>
      </c>
      <c r="O1119" s="509">
        <f t="shared" si="3551"/>
        <v>0</v>
      </c>
      <c r="P1119" s="509">
        <f t="shared" si="3551"/>
        <v>0</v>
      </c>
      <c r="Q1119" s="509">
        <f t="shared" si="3551"/>
        <v>0</v>
      </c>
      <c r="R1119" s="509">
        <f t="shared" si="3551"/>
        <v>0</v>
      </c>
      <c r="S1119" s="509">
        <f t="shared" si="3551"/>
        <v>0</v>
      </c>
      <c r="T1119" s="509">
        <f t="shared" si="3551"/>
        <v>0</v>
      </c>
      <c r="U1119" s="509">
        <f t="shared" si="3551"/>
        <v>0</v>
      </c>
      <c r="V1119" s="589">
        <f t="shared" si="3551"/>
        <v>0</v>
      </c>
      <c r="W1119" s="504"/>
      <c r="X1119" s="504"/>
      <c r="Y1119" s="504"/>
      <c r="Z1119" s="504"/>
      <c r="AA1119" s="504"/>
      <c r="AB1119" s="504"/>
      <c r="AC1119" s="504"/>
    </row>
    <row r="1120" spans="1:29" x14ac:dyDescent="0.25">
      <c r="A1120" s="616"/>
      <c r="B1120" s="505" t="s">
        <v>312</v>
      </c>
      <c r="C1120" s="528">
        <f t="shared" ref="C1120" si="3552">G1120+J1120+M1120+P1120+S1120</f>
        <v>15556666</v>
      </c>
      <c r="D1120" s="528">
        <f t="shared" ref="D1120" si="3553">H1120+K1120+N1120+Q1120+T1120</f>
        <v>15076748.669999998</v>
      </c>
      <c r="E1120" s="528">
        <f t="shared" ref="E1120" si="3554">I1120+L1120+O1120+R1120+U1120</f>
        <v>14872449.620000001</v>
      </c>
      <c r="F1120" s="564">
        <f t="shared" si="3550"/>
        <v>95.601780098640674</v>
      </c>
      <c r="G1120" s="545">
        <f>G1121+G1122+G1123+G1124+G1125+G1126+G1127</f>
        <v>15556666</v>
      </c>
      <c r="H1120" s="545">
        <f>H1121+H1122+H1123+H1124+H1125+H1126+H1127</f>
        <v>15076748.669999998</v>
      </c>
      <c r="I1120" s="545">
        <f>I1121+I1122+I1123+I1124+I1125+I1126+I1127</f>
        <v>14872449.620000001</v>
      </c>
      <c r="J1120" s="545">
        <f t="shared" ref="J1120:U1120" si="3555">J1121+J1122+J1123+J1124+J1125+J1126+J1127</f>
        <v>0</v>
      </c>
      <c r="K1120" s="545">
        <f t="shared" si="3555"/>
        <v>0</v>
      </c>
      <c r="L1120" s="545">
        <f t="shared" si="3555"/>
        <v>0</v>
      </c>
      <c r="M1120" s="545">
        <f t="shared" si="3555"/>
        <v>0</v>
      </c>
      <c r="N1120" s="545">
        <f t="shared" si="3555"/>
        <v>0</v>
      </c>
      <c r="O1120" s="545">
        <f t="shared" si="3555"/>
        <v>0</v>
      </c>
      <c r="P1120" s="545">
        <f t="shared" si="3555"/>
        <v>0</v>
      </c>
      <c r="Q1120" s="545">
        <f t="shared" si="3555"/>
        <v>0</v>
      </c>
      <c r="R1120" s="545">
        <f t="shared" si="3555"/>
        <v>0</v>
      </c>
      <c r="S1120" s="545">
        <f t="shared" si="3555"/>
        <v>0</v>
      </c>
      <c r="T1120" s="545">
        <f t="shared" si="3555"/>
        <v>0</v>
      </c>
      <c r="U1120" s="545">
        <f t="shared" si="3555"/>
        <v>0</v>
      </c>
      <c r="V1120" s="574">
        <f>V1121+V1122+V1123+V1124+V1125+V1126+V1127</f>
        <v>0</v>
      </c>
      <c r="W1120" s="504"/>
      <c r="X1120" s="504"/>
      <c r="Y1120" s="504"/>
      <c r="Z1120" s="504"/>
      <c r="AA1120" s="504"/>
      <c r="AB1120" s="504"/>
      <c r="AC1120" s="504"/>
    </row>
    <row r="1121" spans="1:29" x14ac:dyDescent="0.25">
      <c r="A1121" s="616"/>
      <c r="B1121" s="569" t="s">
        <v>28</v>
      </c>
      <c r="C1121" s="496">
        <f t="shared" ref="C1121" si="3556">G1121+J1121+M1121+P1121+S1121</f>
        <v>1174405.6000000001</v>
      </c>
      <c r="D1121" s="496">
        <f t="shared" ref="D1121" si="3557">H1121+K1121+N1121+Q1121+T1121</f>
        <v>1054853.45</v>
      </c>
      <c r="E1121" s="496">
        <f t="shared" ref="E1121" si="3558">I1121+L1121+O1121+R1121+U1121</f>
        <v>1035627.61</v>
      </c>
      <c r="F1121" s="516">
        <f t="shared" ref="F1121" si="3559">E1121/C1121*100</f>
        <v>88.183129406058683</v>
      </c>
      <c r="G1121" s="509">
        <f>'2016'!E684</f>
        <v>1174405.6000000001</v>
      </c>
      <c r="H1121" s="509">
        <v>1054853.45</v>
      </c>
      <c r="I1121" s="509">
        <v>1035627.61</v>
      </c>
      <c r="J1121" s="509">
        <v>0</v>
      </c>
      <c r="K1121" s="509">
        <v>0</v>
      </c>
      <c r="L1121" s="509">
        <v>0</v>
      </c>
      <c r="M1121" s="509">
        <v>0</v>
      </c>
      <c r="N1121" s="509">
        <v>0</v>
      </c>
      <c r="O1121" s="509">
        <v>0</v>
      </c>
      <c r="P1121" s="509">
        <v>0</v>
      </c>
      <c r="Q1121" s="509">
        <v>0</v>
      </c>
      <c r="R1121" s="509">
        <v>0</v>
      </c>
      <c r="S1121" s="509">
        <v>0</v>
      </c>
      <c r="T1121" s="509">
        <v>0</v>
      </c>
      <c r="U1121" s="509">
        <v>0</v>
      </c>
      <c r="V1121" s="589">
        <v>0</v>
      </c>
      <c r="W1121" s="504"/>
      <c r="X1121" s="504"/>
      <c r="Y1121" s="504"/>
      <c r="Z1121" s="504"/>
      <c r="AA1121" s="504"/>
      <c r="AB1121" s="504"/>
      <c r="AC1121" s="504"/>
    </row>
    <row r="1122" spans="1:29" x14ac:dyDescent="0.25">
      <c r="A1122" s="616"/>
      <c r="B1122" s="569" t="s">
        <v>29</v>
      </c>
      <c r="C1122" s="496">
        <f t="shared" ref="C1122:C1128" si="3560">G1122+J1122+M1122+P1122+S1122</f>
        <v>585562.1</v>
      </c>
      <c r="D1122" s="496">
        <f t="shared" ref="D1122:D1128" si="3561">H1122+K1122+N1122+Q1122+T1122</f>
        <v>539641.55000000005</v>
      </c>
      <c r="E1122" s="496">
        <f t="shared" ref="E1122:E1128" si="3562">I1122+L1122+O1122+R1122+U1122</f>
        <v>531558.46</v>
      </c>
      <c r="F1122" s="516">
        <f t="shared" ref="F1122:F1128" si="3563">E1122/C1122*100</f>
        <v>90.777470058256839</v>
      </c>
      <c r="G1122" s="509">
        <f>'2016'!E685</f>
        <v>585562.1</v>
      </c>
      <c r="H1122" s="509">
        <v>539641.55000000005</v>
      </c>
      <c r="I1122" s="509">
        <v>531558.46</v>
      </c>
      <c r="J1122" s="509">
        <v>0</v>
      </c>
      <c r="K1122" s="509">
        <v>0</v>
      </c>
      <c r="L1122" s="509">
        <v>0</v>
      </c>
      <c r="M1122" s="509">
        <v>0</v>
      </c>
      <c r="N1122" s="509">
        <v>0</v>
      </c>
      <c r="O1122" s="509">
        <v>0</v>
      </c>
      <c r="P1122" s="509">
        <v>0</v>
      </c>
      <c r="Q1122" s="509">
        <v>0</v>
      </c>
      <c r="R1122" s="509">
        <v>0</v>
      </c>
      <c r="S1122" s="509">
        <v>0</v>
      </c>
      <c r="T1122" s="509">
        <v>0</v>
      </c>
      <c r="U1122" s="509">
        <v>0</v>
      </c>
      <c r="V1122" s="589">
        <v>0</v>
      </c>
      <c r="W1122" s="504"/>
      <c r="X1122" s="504"/>
      <c r="Y1122" s="504"/>
      <c r="Z1122" s="504"/>
      <c r="AA1122" s="504"/>
      <c r="AB1122" s="504"/>
      <c r="AC1122" s="504"/>
    </row>
    <row r="1123" spans="1:29" x14ac:dyDescent="0.25">
      <c r="A1123" s="616"/>
      <c r="B1123" s="569" t="s">
        <v>30</v>
      </c>
      <c r="C1123" s="496">
        <f t="shared" si="3560"/>
        <v>2390317.6</v>
      </c>
      <c r="D1123" s="496">
        <f t="shared" si="3561"/>
        <v>1834128.26</v>
      </c>
      <c r="E1123" s="496">
        <f t="shared" si="3562"/>
        <v>1831070.68</v>
      </c>
      <c r="F1123" s="516">
        <f t="shared" si="3563"/>
        <v>76.603656350938465</v>
      </c>
      <c r="G1123" s="509">
        <v>2390317.6</v>
      </c>
      <c r="H1123" s="509">
        <v>1834128.26</v>
      </c>
      <c r="I1123" s="509">
        <v>1831070.68</v>
      </c>
      <c r="J1123" s="509">
        <v>0</v>
      </c>
      <c r="K1123" s="509">
        <v>0</v>
      </c>
      <c r="L1123" s="509">
        <v>0</v>
      </c>
      <c r="M1123" s="509">
        <v>0</v>
      </c>
      <c r="N1123" s="509">
        <v>0</v>
      </c>
      <c r="O1123" s="509">
        <v>0</v>
      </c>
      <c r="P1123" s="509">
        <v>0</v>
      </c>
      <c r="Q1123" s="509">
        <v>0</v>
      </c>
      <c r="R1123" s="509">
        <v>0</v>
      </c>
      <c r="S1123" s="509">
        <v>0</v>
      </c>
      <c r="T1123" s="509">
        <v>0</v>
      </c>
      <c r="U1123" s="509">
        <v>0</v>
      </c>
      <c r="V1123" s="589">
        <v>0</v>
      </c>
      <c r="W1123" s="504"/>
      <c r="X1123" s="504"/>
      <c r="Y1123" s="504"/>
      <c r="Z1123" s="504"/>
      <c r="AA1123" s="504"/>
      <c r="AB1123" s="504"/>
      <c r="AC1123" s="504"/>
    </row>
    <row r="1124" spans="1:29" x14ac:dyDescent="0.25">
      <c r="A1124" s="616"/>
      <c r="B1124" s="569" t="s">
        <v>31</v>
      </c>
      <c r="C1124" s="496">
        <f t="shared" si="3560"/>
        <v>1402856.9</v>
      </c>
      <c r="D1124" s="496">
        <f t="shared" si="3561"/>
        <v>1269290.47</v>
      </c>
      <c r="E1124" s="496">
        <f t="shared" si="3562"/>
        <v>1149440.71</v>
      </c>
      <c r="F1124" s="516">
        <f t="shared" si="3563"/>
        <v>81.935706343248555</v>
      </c>
      <c r="G1124" s="509">
        <f>'2016'!E687</f>
        <v>1402856.9</v>
      </c>
      <c r="H1124" s="509">
        <v>1269290.47</v>
      </c>
      <c r="I1124" s="509">
        <v>1149440.71</v>
      </c>
      <c r="J1124" s="509">
        <v>0</v>
      </c>
      <c r="K1124" s="509">
        <v>0</v>
      </c>
      <c r="L1124" s="509">
        <v>0</v>
      </c>
      <c r="M1124" s="509">
        <v>0</v>
      </c>
      <c r="N1124" s="509">
        <v>0</v>
      </c>
      <c r="O1124" s="509">
        <v>0</v>
      </c>
      <c r="P1124" s="509">
        <v>0</v>
      </c>
      <c r="Q1124" s="509">
        <v>0</v>
      </c>
      <c r="R1124" s="509">
        <v>0</v>
      </c>
      <c r="S1124" s="509">
        <v>0</v>
      </c>
      <c r="T1124" s="509">
        <v>0</v>
      </c>
      <c r="U1124" s="509">
        <v>0</v>
      </c>
      <c r="V1124" s="589">
        <v>0</v>
      </c>
      <c r="W1124" s="504"/>
      <c r="X1124" s="504"/>
      <c r="Y1124" s="504"/>
      <c r="Z1124" s="504"/>
      <c r="AA1124" s="504"/>
      <c r="AB1124" s="504"/>
      <c r="AC1124" s="504"/>
    </row>
    <row r="1125" spans="1:29" x14ac:dyDescent="0.25">
      <c r="A1125" s="616"/>
      <c r="B1125" s="569" t="s">
        <v>32</v>
      </c>
      <c r="C1125" s="496">
        <f t="shared" si="3560"/>
        <v>1678671.7</v>
      </c>
      <c r="D1125" s="496">
        <f t="shared" si="3561"/>
        <v>1669818.84</v>
      </c>
      <c r="E1125" s="496">
        <f t="shared" si="3562"/>
        <v>1629200.11</v>
      </c>
      <c r="F1125" s="516">
        <f t="shared" si="3563"/>
        <v>97.052932386958105</v>
      </c>
      <c r="G1125" s="509">
        <v>1678671.7</v>
      </c>
      <c r="H1125" s="509">
        <v>1669818.84</v>
      </c>
      <c r="I1125" s="509">
        <v>1629200.11</v>
      </c>
      <c r="J1125" s="509">
        <v>0</v>
      </c>
      <c r="K1125" s="509">
        <v>0</v>
      </c>
      <c r="L1125" s="509">
        <v>0</v>
      </c>
      <c r="M1125" s="509">
        <v>0</v>
      </c>
      <c r="N1125" s="509">
        <v>0</v>
      </c>
      <c r="O1125" s="509">
        <v>0</v>
      </c>
      <c r="P1125" s="509">
        <v>0</v>
      </c>
      <c r="Q1125" s="509">
        <v>0</v>
      </c>
      <c r="R1125" s="509">
        <v>0</v>
      </c>
      <c r="S1125" s="509">
        <v>0</v>
      </c>
      <c r="T1125" s="509">
        <v>0</v>
      </c>
      <c r="U1125" s="509">
        <v>0</v>
      </c>
      <c r="V1125" s="589">
        <v>0</v>
      </c>
      <c r="W1125" s="504"/>
      <c r="X1125" s="504"/>
      <c r="Y1125" s="504"/>
      <c r="Z1125" s="504"/>
      <c r="AA1125" s="504"/>
      <c r="AB1125" s="504"/>
      <c r="AC1125" s="504"/>
    </row>
    <row r="1126" spans="1:29" x14ac:dyDescent="0.25">
      <c r="A1126" s="616"/>
      <c r="B1126" s="569" t="s">
        <v>33</v>
      </c>
      <c r="C1126" s="496">
        <f t="shared" si="3560"/>
        <v>336155.9</v>
      </c>
      <c r="D1126" s="496">
        <f t="shared" si="3561"/>
        <v>359343.39</v>
      </c>
      <c r="E1126" s="496">
        <f t="shared" si="3562"/>
        <v>356510.68</v>
      </c>
      <c r="F1126" s="516">
        <f t="shared" si="3563"/>
        <v>106.05516071560844</v>
      </c>
      <c r="G1126" s="509">
        <v>336155.9</v>
      </c>
      <c r="H1126" s="509">
        <v>359343.39</v>
      </c>
      <c r="I1126" s="509">
        <v>356510.68</v>
      </c>
      <c r="J1126" s="509">
        <v>0</v>
      </c>
      <c r="K1126" s="509">
        <v>0</v>
      </c>
      <c r="L1126" s="509">
        <v>0</v>
      </c>
      <c r="M1126" s="509">
        <v>0</v>
      </c>
      <c r="N1126" s="509">
        <v>0</v>
      </c>
      <c r="O1126" s="509">
        <v>0</v>
      </c>
      <c r="P1126" s="509">
        <v>0</v>
      </c>
      <c r="Q1126" s="509">
        <v>0</v>
      </c>
      <c r="R1126" s="509">
        <v>0</v>
      </c>
      <c r="S1126" s="509">
        <v>0</v>
      </c>
      <c r="T1126" s="509">
        <v>0</v>
      </c>
      <c r="U1126" s="509">
        <v>0</v>
      </c>
      <c r="V1126" s="589">
        <v>0</v>
      </c>
      <c r="W1126" s="504"/>
      <c r="X1126" s="504"/>
      <c r="Y1126" s="504"/>
      <c r="Z1126" s="504"/>
      <c r="AA1126" s="504"/>
      <c r="AB1126" s="504"/>
      <c r="AC1126" s="504"/>
    </row>
    <row r="1127" spans="1:29" x14ac:dyDescent="0.25">
      <c r="A1127" s="616"/>
      <c r="B1127" s="569" t="s">
        <v>34</v>
      </c>
      <c r="C1127" s="496">
        <f t="shared" si="3560"/>
        <v>7988696.2000000002</v>
      </c>
      <c r="D1127" s="496">
        <f t="shared" si="3561"/>
        <v>8349672.71</v>
      </c>
      <c r="E1127" s="496">
        <f t="shared" si="3562"/>
        <v>8339041.3700000001</v>
      </c>
      <c r="F1127" s="516">
        <f t="shared" si="3563"/>
        <v>104.38551124274822</v>
      </c>
      <c r="G1127" s="509">
        <v>7988696.2000000002</v>
      </c>
      <c r="H1127" s="509">
        <v>8349672.71</v>
      </c>
      <c r="I1127" s="509">
        <v>8339041.3700000001</v>
      </c>
      <c r="J1127" s="509">
        <v>0</v>
      </c>
      <c r="K1127" s="509">
        <v>0</v>
      </c>
      <c r="L1127" s="509">
        <v>0</v>
      </c>
      <c r="M1127" s="509">
        <v>0</v>
      </c>
      <c r="N1127" s="509">
        <v>0</v>
      </c>
      <c r="O1127" s="509">
        <v>0</v>
      </c>
      <c r="P1127" s="509">
        <v>0</v>
      </c>
      <c r="Q1127" s="509">
        <v>0</v>
      </c>
      <c r="R1127" s="509">
        <v>0</v>
      </c>
      <c r="S1127" s="509">
        <v>0</v>
      </c>
      <c r="T1127" s="509">
        <v>0</v>
      </c>
      <c r="U1127" s="509">
        <v>0</v>
      </c>
      <c r="V1127" s="589">
        <v>0</v>
      </c>
      <c r="W1127" s="504"/>
      <c r="X1127" s="504"/>
      <c r="Y1127" s="504"/>
      <c r="Z1127" s="504"/>
      <c r="AA1127" s="504"/>
      <c r="AB1127" s="504"/>
      <c r="AC1127" s="504"/>
    </row>
    <row r="1128" spans="1:29" ht="28.5" x14ac:dyDescent="0.25">
      <c r="A1128" s="616"/>
      <c r="B1128" s="506" t="s">
        <v>431</v>
      </c>
      <c r="C1128" s="543">
        <f t="shared" si="3560"/>
        <v>19821781.399999999</v>
      </c>
      <c r="D1128" s="543">
        <f t="shared" si="3561"/>
        <v>18966979.009999998</v>
      </c>
      <c r="E1128" s="543">
        <f t="shared" si="3562"/>
        <v>18448350.77</v>
      </c>
      <c r="F1128" s="578">
        <f t="shared" si="3563"/>
        <v>93.071103942252137</v>
      </c>
      <c r="G1128" s="546">
        <f>G1129+G1133</f>
        <v>19821781.399999999</v>
      </c>
      <c r="H1128" s="546">
        <f>H1129+H1133</f>
        <v>18966979.009999998</v>
      </c>
      <c r="I1128" s="546">
        <f>I1129+I1133</f>
        <v>18448350.77</v>
      </c>
      <c r="J1128" s="546"/>
      <c r="K1128" s="546"/>
      <c r="L1128" s="546"/>
      <c r="M1128" s="546"/>
      <c r="N1128" s="546"/>
      <c r="O1128" s="546"/>
      <c r="P1128" s="546"/>
      <c r="Q1128" s="546"/>
      <c r="R1128" s="546"/>
      <c r="S1128" s="546"/>
      <c r="T1128" s="546"/>
      <c r="U1128" s="546"/>
      <c r="V1128" s="590">
        <f>V1129+V1133</f>
        <v>0</v>
      </c>
      <c r="W1128" s="504"/>
      <c r="X1128" s="504"/>
      <c r="Y1128" s="504"/>
      <c r="Z1128" s="504"/>
      <c r="AA1128" s="504"/>
      <c r="AB1128" s="504"/>
      <c r="AC1128" s="504"/>
    </row>
    <row r="1129" spans="1:29" x14ac:dyDescent="0.25">
      <c r="A1129" s="616"/>
      <c r="B1129" s="505" t="s">
        <v>13</v>
      </c>
      <c r="C1129" s="528">
        <f t="shared" ref="C1129" si="3564">G1129+J1129+M1129+P1129+S1129</f>
        <v>4265115.4000000004</v>
      </c>
      <c r="D1129" s="528">
        <f t="shared" ref="D1129" si="3565">H1129+K1129+N1129+Q1129+T1129</f>
        <v>3890230.34</v>
      </c>
      <c r="E1129" s="528">
        <f t="shared" ref="E1129" si="3566">I1129+L1129+O1129+R1129+U1129</f>
        <v>3575901.15</v>
      </c>
      <c r="F1129" s="564">
        <f t="shared" ref="F1129" si="3567">E1129/C1129*100</f>
        <v>83.8406658352081</v>
      </c>
      <c r="G1129" s="545">
        <f>G1110+G1112+G1114+G1116+G1118</f>
        <v>4265115.4000000004</v>
      </c>
      <c r="H1129" s="545">
        <f>H1110+H1112+H1114+H1116+H1118</f>
        <v>3890230.34</v>
      </c>
      <c r="I1129" s="545">
        <f>I1110+I1112+I1114+I1116+I1118</f>
        <v>3575901.15</v>
      </c>
      <c r="J1129" s="545">
        <v>0</v>
      </c>
      <c r="K1129" s="545">
        <v>0</v>
      </c>
      <c r="L1129" s="545">
        <v>0</v>
      </c>
      <c r="M1129" s="545">
        <v>0</v>
      </c>
      <c r="N1129" s="545">
        <v>0</v>
      </c>
      <c r="O1129" s="545">
        <v>0</v>
      </c>
      <c r="P1129" s="545">
        <v>0</v>
      </c>
      <c r="Q1129" s="545">
        <v>0</v>
      </c>
      <c r="R1129" s="545">
        <v>0</v>
      </c>
      <c r="S1129" s="545">
        <v>0</v>
      </c>
      <c r="T1129" s="545">
        <v>0</v>
      </c>
      <c r="U1129" s="545">
        <v>0</v>
      </c>
      <c r="V1129" s="574">
        <f>V1110+V1112+V1114+V1116+V1118</f>
        <v>0</v>
      </c>
      <c r="W1129" s="504"/>
      <c r="X1129" s="504"/>
      <c r="Y1129" s="504"/>
      <c r="Z1129" s="504"/>
      <c r="AA1129" s="504"/>
      <c r="AB1129" s="504"/>
      <c r="AC1129" s="504"/>
    </row>
    <row r="1130" spans="1:29" x14ac:dyDescent="0.25">
      <c r="A1130" s="630"/>
      <c r="B1130" s="505" t="s">
        <v>155</v>
      </c>
      <c r="C1130" s="528"/>
      <c r="D1130" s="528"/>
      <c r="E1130" s="528"/>
      <c r="F1130" s="564"/>
      <c r="G1130" s="545"/>
      <c r="H1130" s="545"/>
      <c r="I1130" s="545"/>
      <c r="J1130" s="545"/>
      <c r="K1130" s="545"/>
      <c r="L1130" s="545"/>
      <c r="M1130" s="545"/>
      <c r="N1130" s="545"/>
      <c r="O1130" s="545"/>
      <c r="P1130" s="545"/>
      <c r="Q1130" s="545"/>
      <c r="R1130" s="545"/>
      <c r="S1130" s="545"/>
      <c r="T1130" s="545"/>
      <c r="U1130" s="545"/>
      <c r="V1130" s="574"/>
      <c r="W1130" s="504"/>
      <c r="X1130" s="504"/>
      <c r="Y1130" s="504"/>
      <c r="Z1130" s="504"/>
      <c r="AA1130" s="504"/>
      <c r="AB1130" s="504"/>
      <c r="AC1130" s="504"/>
    </row>
    <row r="1131" spans="1:29" x14ac:dyDescent="0.25">
      <c r="A1131" s="630"/>
      <c r="B1131" s="505" t="s">
        <v>608</v>
      </c>
      <c r="C1131" s="528">
        <f t="shared" ref="C1131:C1132" si="3568">G1131+J1131+M1131+P1131+S1131</f>
        <v>4019115.4000000004</v>
      </c>
      <c r="D1131" s="528">
        <f t="shared" ref="D1131:D1132" si="3569">H1131+K1131+N1131+Q1131+T1131</f>
        <v>3644230.34</v>
      </c>
      <c r="E1131" s="528">
        <f t="shared" ref="E1131:E1132" si="3570">I1131+L1131+O1131+R1131+U1131</f>
        <v>3418303.1999999997</v>
      </c>
      <c r="F1131" s="564">
        <f t="shared" ref="F1131:F1141" si="3571">E1131/C1131*100</f>
        <v>85.051133391193474</v>
      </c>
      <c r="G1131" s="545">
        <f>G1116+G1114+G1112+G1110</f>
        <v>4019115.4000000004</v>
      </c>
      <c r="H1131" s="545">
        <f>H1116+H1114+H1112+H1110</f>
        <v>3644230.34</v>
      </c>
      <c r="I1131" s="545">
        <f t="shared" ref="I1131" si="3572">I1116+I1114+I1112+I1110</f>
        <v>3418303.1999999997</v>
      </c>
      <c r="J1131" s="545">
        <v>0</v>
      </c>
      <c r="K1131" s="545">
        <v>0</v>
      </c>
      <c r="L1131" s="545">
        <v>0</v>
      </c>
      <c r="M1131" s="545">
        <v>0</v>
      </c>
      <c r="N1131" s="545">
        <v>0</v>
      </c>
      <c r="O1131" s="545">
        <v>0</v>
      </c>
      <c r="P1131" s="545">
        <v>0</v>
      </c>
      <c r="Q1131" s="545">
        <v>0</v>
      </c>
      <c r="R1131" s="545">
        <v>0</v>
      </c>
      <c r="S1131" s="545">
        <v>0</v>
      </c>
      <c r="T1131" s="545">
        <v>0</v>
      </c>
      <c r="U1131" s="545">
        <v>0</v>
      </c>
      <c r="V1131" s="545">
        <v>0</v>
      </c>
      <c r="W1131" s="504"/>
      <c r="X1131" s="504"/>
      <c r="Y1131" s="504"/>
      <c r="Z1131" s="504"/>
      <c r="AA1131" s="504"/>
      <c r="AB1131" s="504"/>
      <c r="AC1131" s="504"/>
    </row>
    <row r="1132" spans="1:29" ht="31.5" customHeight="1" x14ac:dyDescent="0.25">
      <c r="A1132" s="630"/>
      <c r="B1132" s="505" t="s">
        <v>149</v>
      </c>
      <c r="C1132" s="528">
        <f t="shared" si="3568"/>
        <v>246000</v>
      </c>
      <c r="D1132" s="528">
        <f t="shared" si="3569"/>
        <v>246000</v>
      </c>
      <c r="E1132" s="528">
        <f t="shared" si="3570"/>
        <v>157597.95000000001</v>
      </c>
      <c r="F1132" s="564">
        <f t="shared" si="3571"/>
        <v>64.064207317073169</v>
      </c>
      <c r="G1132" s="545">
        <f>G1118</f>
        <v>246000</v>
      </c>
      <c r="H1132" s="545">
        <f t="shared" ref="H1132:I1132" si="3573">H1118</f>
        <v>246000</v>
      </c>
      <c r="I1132" s="545">
        <f t="shared" si="3573"/>
        <v>157597.95000000001</v>
      </c>
      <c r="J1132" s="545">
        <v>0</v>
      </c>
      <c r="K1132" s="545">
        <v>0</v>
      </c>
      <c r="L1132" s="545">
        <v>0</v>
      </c>
      <c r="M1132" s="545">
        <v>0</v>
      </c>
      <c r="N1132" s="545">
        <v>0</v>
      </c>
      <c r="O1132" s="545">
        <v>0</v>
      </c>
      <c r="P1132" s="545">
        <v>0</v>
      </c>
      <c r="Q1132" s="545">
        <v>0</v>
      </c>
      <c r="R1132" s="545">
        <v>0</v>
      </c>
      <c r="S1132" s="545">
        <v>0</v>
      </c>
      <c r="T1132" s="545">
        <v>0</v>
      </c>
      <c r="U1132" s="545">
        <v>0</v>
      </c>
      <c r="V1132" s="545">
        <v>0</v>
      </c>
      <c r="W1132" s="504"/>
      <c r="X1132" s="504"/>
      <c r="Y1132" s="504"/>
      <c r="Z1132" s="504"/>
      <c r="AA1132" s="504"/>
      <c r="AB1132" s="504"/>
      <c r="AC1132" s="504"/>
    </row>
    <row r="1133" spans="1:29" x14ac:dyDescent="0.25">
      <c r="A1133" s="616"/>
      <c r="B1133" s="505" t="s">
        <v>615</v>
      </c>
      <c r="C1133" s="528">
        <f t="shared" ref="C1133" si="3574">G1133+J1133+M1133+P1133+S1133</f>
        <v>15556666</v>
      </c>
      <c r="D1133" s="528">
        <f t="shared" ref="D1133" si="3575">H1133+K1133+N1133+Q1133+T1133</f>
        <v>15076748.669999998</v>
      </c>
      <c r="E1133" s="528">
        <f t="shared" ref="E1133" si="3576">I1133+L1133+O1133+R1133+U1133</f>
        <v>14872449.620000001</v>
      </c>
      <c r="F1133" s="564">
        <f t="shared" si="3571"/>
        <v>95.601780098640674</v>
      </c>
      <c r="G1133" s="545">
        <f>G1120</f>
        <v>15556666</v>
      </c>
      <c r="H1133" s="545">
        <f>H1120</f>
        <v>15076748.669999998</v>
      </c>
      <c r="I1133" s="545">
        <f>I1120</f>
        <v>14872449.620000001</v>
      </c>
      <c r="J1133" s="545">
        <v>0</v>
      </c>
      <c r="K1133" s="545">
        <v>0</v>
      </c>
      <c r="L1133" s="545">
        <v>0</v>
      </c>
      <c r="M1133" s="545">
        <v>0</v>
      </c>
      <c r="N1133" s="545">
        <v>0</v>
      </c>
      <c r="O1133" s="545">
        <v>0</v>
      </c>
      <c r="P1133" s="545">
        <v>0</v>
      </c>
      <c r="Q1133" s="545">
        <v>0</v>
      </c>
      <c r="R1133" s="545">
        <v>0</v>
      </c>
      <c r="S1133" s="545">
        <v>0</v>
      </c>
      <c r="T1133" s="545">
        <v>0</v>
      </c>
      <c r="U1133" s="545">
        <v>0</v>
      </c>
      <c r="V1133" s="574">
        <f>V1120</f>
        <v>0</v>
      </c>
      <c r="W1133" s="504"/>
      <c r="X1133" s="504"/>
      <c r="Y1133" s="504"/>
      <c r="Z1133" s="504"/>
      <c r="AA1133" s="504"/>
      <c r="AB1133" s="504"/>
      <c r="AC1133" s="504"/>
    </row>
    <row r="1134" spans="1:29" x14ac:dyDescent="0.25">
      <c r="A1134" s="630"/>
      <c r="B1134" s="505" t="s">
        <v>155</v>
      </c>
      <c r="C1134" s="528"/>
      <c r="D1134" s="528"/>
      <c r="E1134" s="528"/>
      <c r="F1134" s="564"/>
      <c r="G1134" s="545"/>
      <c r="H1134" s="545"/>
      <c r="I1134" s="545"/>
      <c r="J1134" s="545"/>
      <c r="K1134" s="545"/>
      <c r="L1134" s="545"/>
      <c r="M1134" s="545"/>
      <c r="N1134" s="545"/>
      <c r="O1134" s="545"/>
      <c r="P1134" s="545"/>
      <c r="Q1134" s="545"/>
      <c r="R1134" s="545"/>
      <c r="S1134" s="545"/>
      <c r="T1134" s="545"/>
      <c r="U1134" s="545"/>
      <c r="V1134" s="574"/>
      <c r="W1134" s="504"/>
      <c r="X1134" s="504"/>
      <c r="Y1134" s="504"/>
      <c r="Z1134" s="504"/>
      <c r="AA1134" s="504"/>
      <c r="AB1134" s="504"/>
      <c r="AC1134" s="504"/>
    </row>
    <row r="1135" spans="1:29" x14ac:dyDescent="0.25">
      <c r="A1135" s="630"/>
      <c r="B1135" s="566" t="s">
        <v>28</v>
      </c>
      <c r="C1135" s="528">
        <f t="shared" ref="C1135:C1141" si="3577">G1135+J1135+M1135+P1135+S1135</f>
        <v>1174405.6000000001</v>
      </c>
      <c r="D1135" s="528">
        <f t="shared" ref="D1135:D1141" si="3578">H1135+K1135+N1135+Q1135+T1135</f>
        <v>1054853.45</v>
      </c>
      <c r="E1135" s="528">
        <f t="shared" ref="E1135:E1141" si="3579">I1135+L1135+O1135+R1135+U1135</f>
        <v>1035627.61</v>
      </c>
      <c r="F1135" s="564">
        <f t="shared" si="3571"/>
        <v>88.183129406058683</v>
      </c>
      <c r="G1135" s="545">
        <f>G1121</f>
        <v>1174405.6000000001</v>
      </c>
      <c r="H1135" s="545">
        <f t="shared" ref="H1135:I1135" si="3580">H1121</f>
        <v>1054853.45</v>
      </c>
      <c r="I1135" s="545">
        <f t="shared" si="3580"/>
        <v>1035627.61</v>
      </c>
      <c r="J1135" s="545">
        <v>0</v>
      </c>
      <c r="K1135" s="545">
        <v>0</v>
      </c>
      <c r="L1135" s="545">
        <v>0</v>
      </c>
      <c r="M1135" s="545">
        <v>0</v>
      </c>
      <c r="N1135" s="545">
        <v>0</v>
      </c>
      <c r="O1135" s="545">
        <v>0</v>
      </c>
      <c r="P1135" s="545">
        <v>0</v>
      </c>
      <c r="Q1135" s="545">
        <v>0</v>
      </c>
      <c r="R1135" s="545">
        <v>0</v>
      </c>
      <c r="S1135" s="545">
        <v>0</v>
      </c>
      <c r="T1135" s="545">
        <v>0</v>
      </c>
      <c r="U1135" s="545">
        <v>0</v>
      </c>
      <c r="V1135" s="545">
        <v>0</v>
      </c>
      <c r="W1135" s="504"/>
      <c r="X1135" s="504"/>
      <c r="Y1135" s="504"/>
      <c r="Z1135" s="504"/>
      <c r="AA1135" s="504"/>
      <c r="AB1135" s="504"/>
      <c r="AC1135" s="504"/>
    </row>
    <row r="1136" spans="1:29" x14ac:dyDescent="0.25">
      <c r="A1136" s="630"/>
      <c r="B1136" s="566" t="s">
        <v>29</v>
      </c>
      <c r="C1136" s="528">
        <f t="shared" si="3577"/>
        <v>585562.1</v>
      </c>
      <c r="D1136" s="528">
        <f t="shared" si="3578"/>
        <v>539641.55000000005</v>
      </c>
      <c r="E1136" s="528">
        <f t="shared" si="3579"/>
        <v>531558.46</v>
      </c>
      <c r="F1136" s="564">
        <f t="shared" si="3571"/>
        <v>90.777470058256839</v>
      </c>
      <c r="G1136" s="545">
        <f t="shared" ref="G1136:I1136" si="3581">G1122</f>
        <v>585562.1</v>
      </c>
      <c r="H1136" s="545">
        <f t="shared" si="3581"/>
        <v>539641.55000000005</v>
      </c>
      <c r="I1136" s="545">
        <f t="shared" si="3581"/>
        <v>531558.46</v>
      </c>
      <c r="J1136" s="545">
        <v>0</v>
      </c>
      <c r="K1136" s="545">
        <v>0</v>
      </c>
      <c r="L1136" s="545">
        <v>0</v>
      </c>
      <c r="M1136" s="545">
        <v>0</v>
      </c>
      <c r="N1136" s="545">
        <v>0</v>
      </c>
      <c r="O1136" s="545">
        <v>0</v>
      </c>
      <c r="P1136" s="545">
        <v>0</v>
      </c>
      <c r="Q1136" s="545">
        <v>0</v>
      </c>
      <c r="R1136" s="545">
        <v>0</v>
      </c>
      <c r="S1136" s="545">
        <v>0</v>
      </c>
      <c r="T1136" s="545">
        <v>0</v>
      </c>
      <c r="U1136" s="545">
        <v>0</v>
      </c>
      <c r="V1136" s="545">
        <v>0</v>
      </c>
      <c r="W1136" s="504"/>
      <c r="X1136" s="504"/>
      <c r="Y1136" s="504"/>
      <c r="Z1136" s="504"/>
      <c r="AA1136" s="504"/>
      <c r="AB1136" s="504"/>
      <c r="AC1136" s="504"/>
    </row>
    <row r="1137" spans="1:29" x14ac:dyDescent="0.25">
      <c r="A1137" s="630"/>
      <c r="B1137" s="566" t="s">
        <v>30</v>
      </c>
      <c r="C1137" s="528">
        <f t="shared" si="3577"/>
        <v>2390317.6</v>
      </c>
      <c r="D1137" s="528">
        <f t="shared" si="3578"/>
        <v>1834128.26</v>
      </c>
      <c r="E1137" s="528">
        <f t="shared" si="3579"/>
        <v>1831070.68</v>
      </c>
      <c r="F1137" s="564">
        <f t="shared" si="3571"/>
        <v>76.603656350938465</v>
      </c>
      <c r="G1137" s="545">
        <f t="shared" ref="G1137:I1137" si="3582">G1123</f>
        <v>2390317.6</v>
      </c>
      <c r="H1137" s="545">
        <f t="shared" si="3582"/>
        <v>1834128.26</v>
      </c>
      <c r="I1137" s="545">
        <f t="shared" si="3582"/>
        <v>1831070.68</v>
      </c>
      <c r="J1137" s="545">
        <v>0</v>
      </c>
      <c r="K1137" s="545">
        <v>0</v>
      </c>
      <c r="L1137" s="545">
        <v>0</v>
      </c>
      <c r="M1137" s="545">
        <v>0</v>
      </c>
      <c r="N1137" s="545">
        <v>0</v>
      </c>
      <c r="O1137" s="545">
        <v>0</v>
      </c>
      <c r="P1137" s="545">
        <v>0</v>
      </c>
      <c r="Q1137" s="545">
        <v>0</v>
      </c>
      <c r="R1137" s="545">
        <v>0</v>
      </c>
      <c r="S1137" s="545">
        <v>0</v>
      </c>
      <c r="T1137" s="545">
        <v>0</v>
      </c>
      <c r="U1137" s="545">
        <v>0</v>
      </c>
      <c r="V1137" s="545">
        <v>0</v>
      </c>
      <c r="W1137" s="504"/>
      <c r="X1137" s="504"/>
      <c r="Y1137" s="504"/>
      <c r="Z1137" s="504"/>
      <c r="AA1137" s="504"/>
      <c r="AB1137" s="504"/>
      <c r="AC1137" s="504"/>
    </row>
    <row r="1138" spans="1:29" x14ac:dyDescent="0.25">
      <c r="A1138" s="630"/>
      <c r="B1138" s="566" t="s">
        <v>31</v>
      </c>
      <c r="C1138" s="528">
        <f t="shared" si="3577"/>
        <v>1402856.9</v>
      </c>
      <c r="D1138" s="528">
        <f t="shared" si="3578"/>
        <v>1269290.47</v>
      </c>
      <c r="E1138" s="528">
        <f t="shared" si="3579"/>
        <v>1149440.71</v>
      </c>
      <c r="F1138" s="564">
        <f t="shared" si="3571"/>
        <v>81.935706343248555</v>
      </c>
      <c r="G1138" s="545">
        <f t="shared" ref="G1138:I1138" si="3583">G1124</f>
        <v>1402856.9</v>
      </c>
      <c r="H1138" s="545">
        <f t="shared" si="3583"/>
        <v>1269290.47</v>
      </c>
      <c r="I1138" s="545">
        <f t="shared" si="3583"/>
        <v>1149440.71</v>
      </c>
      <c r="J1138" s="545">
        <v>0</v>
      </c>
      <c r="K1138" s="545">
        <v>0</v>
      </c>
      <c r="L1138" s="545">
        <v>0</v>
      </c>
      <c r="M1138" s="545">
        <v>0</v>
      </c>
      <c r="N1138" s="545">
        <v>0</v>
      </c>
      <c r="O1138" s="545">
        <v>0</v>
      </c>
      <c r="P1138" s="545">
        <v>0</v>
      </c>
      <c r="Q1138" s="545">
        <v>0</v>
      </c>
      <c r="R1138" s="545">
        <v>0</v>
      </c>
      <c r="S1138" s="545">
        <v>0</v>
      </c>
      <c r="T1138" s="545">
        <v>0</v>
      </c>
      <c r="U1138" s="545">
        <v>0</v>
      </c>
      <c r="V1138" s="545">
        <v>0</v>
      </c>
      <c r="W1138" s="504"/>
      <c r="X1138" s="504"/>
      <c r="Y1138" s="504"/>
      <c r="Z1138" s="504"/>
      <c r="AA1138" s="504"/>
      <c r="AB1138" s="504"/>
      <c r="AC1138" s="504"/>
    </row>
    <row r="1139" spans="1:29" x14ac:dyDescent="0.25">
      <c r="A1139" s="630"/>
      <c r="B1139" s="566" t="s">
        <v>32</v>
      </c>
      <c r="C1139" s="528">
        <f t="shared" si="3577"/>
        <v>1678671.7</v>
      </c>
      <c r="D1139" s="528">
        <f t="shared" si="3578"/>
        <v>1669818.84</v>
      </c>
      <c r="E1139" s="528">
        <f t="shared" si="3579"/>
        <v>1629200.11</v>
      </c>
      <c r="F1139" s="564">
        <f t="shared" si="3571"/>
        <v>97.052932386958105</v>
      </c>
      <c r="G1139" s="545">
        <f t="shared" ref="G1139:I1139" si="3584">G1125</f>
        <v>1678671.7</v>
      </c>
      <c r="H1139" s="545">
        <f t="shared" si="3584"/>
        <v>1669818.84</v>
      </c>
      <c r="I1139" s="545">
        <f t="shared" si="3584"/>
        <v>1629200.11</v>
      </c>
      <c r="J1139" s="545">
        <v>0</v>
      </c>
      <c r="K1139" s="545">
        <v>0</v>
      </c>
      <c r="L1139" s="545">
        <v>0</v>
      </c>
      <c r="M1139" s="545">
        <v>0</v>
      </c>
      <c r="N1139" s="545">
        <v>0</v>
      </c>
      <c r="O1139" s="545">
        <v>0</v>
      </c>
      <c r="P1139" s="545">
        <v>0</v>
      </c>
      <c r="Q1139" s="545">
        <v>0</v>
      </c>
      <c r="R1139" s="545">
        <v>0</v>
      </c>
      <c r="S1139" s="545">
        <v>0</v>
      </c>
      <c r="T1139" s="545">
        <v>0</v>
      </c>
      <c r="U1139" s="545">
        <v>0</v>
      </c>
      <c r="V1139" s="545">
        <v>0</v>
      </c>
      <c r="W1139" s="504"/>
      <c r="X1139" s="504"/>
      <c r="Y1139" s="504"/>
      <c r="Z1139" s="504"/>
      <c r="AA1139" s="504"/>
      <c r="AB1139" s="504"/>
      <c r="AC1139" s="504"/>
    </row>
    <row r="1140" spans="1:29" x14ac:dyDescent="0.25">
      <c r="A1140" s="630"/>
      <c r="B1140" s="566" t="s">
        <v>33</v>
      </c>
      <c r="C1140" s="528">
        <f t="shared" si="3577"/>
        <v>336155.9</v>
      </c>
      <c r="D1140" s="528">
        <f t="shared" si="3578"/>
        <v>359343.39</v>
      </c>
      <c r="E1140" s="528">
        <f t="shared" si="3579"/>
        <v>356510.68</v>
      </c>
      <c r="F1140" s="564">
        <f t="shared" si="3571"/>
        <v>106.05516071560844</v>
      </c>
      <c r="G1140" s="545">
        <f t="shared" ref="G1140:I1140" si="3585">G1126</f>
        <v>336155.9</v>
      </c>
      <c r="H1140" s="545">
        <f t="shared" si="3585"/>
        <v>359343.39</v>
      </c>
      <c r="I1140" s="545">
        <f t="shared" si="3585"/>
        <v>356510.68</v>
      </c>
      <c r="J1140" s="545">
        <v>0</v>
      </c>
      <c r="K1140" s="545">
        <v>0</v>
      </c>
      <c r="L1140" s="545">
        <v>0</v>
      </c>
      <c r="M1140" s="545">
        <v>0</v>
      </c>
      <c r="N1140" s="545">
        <v>0</v>
      </c>
      <c r="O1140" s="545">
        <v>0</v>
      </c>
      <c r="P1140" s="545">
        <v>0</v>
      </c>
      <c r="Q1140" s="545">
        <v>0</v>
      </c>
      <c r="R1140" s="545">
        <v>0</v>
      </c>
      <c r="S1140" s="545">
        <v>0</v>
      </c>
      <c r="T1140" s="545">
        <v>0</v>
      </c>
      <c r="U1140" s="545">
        <v>0</v>
      </c>
      <c r="V1140" s="545">
        <v>0</v>
      </c>
      <c r="W1140" s="504"/>
      <c r="X1140" s="504"/>
      <c r="Y1140" s="504"/>
      <c r="Z1140" s="504"/>
      <c r="AA1140" s="504"/>
      <c r="AB1140" s="504"/>
      <c r="AC1140" s="504"/>
    </row>
    <row r="1141" spans="1:29" x14ac:dyDescent="0.25">
      <c r="A1141" s="630"/>
      <c r="B1141" s="566" t="s">
        <v>34</v>
      </c>
      <c r="C1141" s="528">
        <f t="shared" si="3577"/>
        <v>7988696.2000000002</v>
      </c>
      <c r="D1141" s="528">
        <f t="shared" si="3578"/>
        <v>8349672.71</v>
      </c>
      <c r="E1141" s="528">
        <f t="shared" si="3579"/>
        <v>8339041.3700000001</v>
      </c>
      <c r="F1141" s="564">
        <f t="shared" si="3571"/>
        <v>104.38551124274822</v>
      </c>
      <c r="G1141" s="545">
        <f t="shared" ref="G1141:I1141" si="3586">G1127</f>
        <v>7988696.2000000002</v>
      </c>
      <c r="H1141" s="545">
        <f t="shared" si="3586"/>
        <v>8349672.71</v>
      </c>
      <c r="I1141" s="545">
        <f t="shared" si="3586"/>
        <v>8339041.3700000001</v>
      </c>
      <c r="J1141" s="545">
        <v>0</v>
      </c>
      <c r="K1141" s="545">
        <v>0</v>
      </c>
      <c r="L1141" s="545">
        <v>0</v>
      </c>
      <c r="M1141" s="545">
        <v>0</v>
      </c>
      <c r="N1141" s="545">
        <v>0</v>
      </c>
      <c r="O1141" s="545">
        <v>0</v>
      </c>
      <c r="P1141" s="545">
        <v>0</v>
      </c>
      <c r="Q1141" s="545">
        <v>0</v>
      </c>
      <c r="R1141" s="545">
        <v>0</v>
      </c>
      <c r="S1141" s="545">
        <v>0</v>
      </c>
      <c r="T1141" s="545">
        <v>0</v>
      </c>
      <c r="U1141" s="545">
        <v>0</v>
      </c>
      <c r="V1141" s="545">
        <v>0</v>
      </c>
      <c r="W1141" s="504"/>
      <c r="X1141" s="504"/>
      <c r="Y1141" s="504"/>
      <c r="Z1141" s="504"/>
      <c r="AA1141" s="504"/>
      <c r="AB1141" s="504"/>
      <c r="AC1141" s="504"/>
    </row>
    <row r="1142" spans="1:29" ht="31.5" x14ac:dyDescent="0.25">
      <c r="A1142" s="616"/>
      <c r="B1142" s="582" t="s">
        <v>263</v>
      </c>
      <c r="C1142" s="543">
        <f t="shared" ref="C1142:C1143" si="3587">G1142+J1142+M1142+P1142+S1142</f>
        <v>552300558.07999992</v>
      </c>
      <c r="D1142" s="543">
        <f t="shared" ref="D1142" si="3588">H1142+K1142+N1142+Q1142+T1142</f>
        <v>539165768.89300001</v>
      </c>
      <c r="E1142" s="543">
        <f t="shared" ref="E1142:E1143" si="3589">I1142+L1142+O1142+R1142+U1142</f>
        <v>531040732.88</v>
      </c>
      <c r="F1142" s="578">
        <f t="shared" ref="F1142:F1143" si="3590">E1142/C1142*100</f>
        <v>96.150678305684337</v>
      </c>
      <c r="G1142" s="546">
        <f>G1143+G1160+G1170+G1181</f>
        <v>55849193</v>
      </c>
      <c r="H1142" s="546">
        <f t="shared" ref="H1142:U1142" si="3591">H1143+H1160+H1170+H1181</f>
        <v>60201226.990000002</v>
      </c>
      <c r="I1142" s="546">
        <f t="shared" si="3591"/>
        <v>58703286.019999996</v>
      </c>
      <c r="J1142" s="546">
        <f t="shared" si="3591"/>
        <v>76157183.299999997</v>
      </c>
      <c r="K1142" s="546">
        <f t="shared" si="3591"/>
        <v>50917185.862999991</v>
      </c>
      <c r="L1142" s="546">
        <f t="shared" si="3591"/>
        <v>46470598.290000007</v>
      </c>
      <c r="M1142" s="546">
        <f t="shared" si="3591"/>
        <v>116320978.59999999</v>
      </c>
      <c r="N1142" s="546">
        <f t="shared" si="3591"/>
        <v>158884198.19</v>
      </c>
      <c r="O1142" s="546">
        <f t="shared" si="3591"/>
        <v>158267535.40000001</v>
      </c>
      <c r="P1142" s="546">
        <f t="shared" si="3591"/>
        <v>155088385.53999999</v>
      </c>
      <c r="Q1142" s="546">
        <f t="shared" si="3591"/>
        <v>122131873.21000001</v>
      </c>
      <c r="R1142" s="546">
        <f t="shared" si="3591"/>
        <v>121364765.32999998</v>
      </c>
      <c r="S1142" s="546">
        <f t="shared" si="3591"/>
        <v>148884817.63999999</v>
      </c>
      <c r="T1142" s="546">
        <f t="shared" si="3591"/>
        <v>147031284.64000002</v>
      </c>
      <c r="U1142" s="546">
        <f t="shared" si="3591"/>
        <v>146234547.84</v>
      </c>
      <c r="V1142" s="590">
        <f t="shared" ref="V1142:V1143" si="3592">U1142/S1142*100</f>
        <v>98.21991936987942</v>
      </c>
      <c r="W1142" s="504"/>
      <c r="X1142" s="504"/>
      <c r="Y1142" s="504"/>
      <c r="Z1142" s="504"/>
      <c r="AA1142" s="504"/>
      <c r="AB1142" s="504"/>
      <c r="AC1142" s="504"/>
    </row>
    <row r="1143" spans="1:29" ht="15.75" x14ac:dyDescent="0.25">
      <c r="A1143" s="616"/>
      <c r="B1143" s="583" t="s">
        <v>13</v>
      </c>
      <c r="C1143" s="528">
        <f t="shared" si="3587"/>
        <v>201844531.97000003</v>
      </c>
      <c r="D1143" s="528">
        <f>H1143+K1143+N1143+Q1143+T1143</f>
        <v>195015122.53</v>
      </c>
      <c r="E1143" s="528">
        <f t="shared" si="3589"/>
        <v>187897443.29999998</v>
      </c>
      <c r="F1143" s="564">
        <f t="shared" si="3590"/>
        <v>93.090182560866708</v>
      </c>
      <c r="G1143" s="545">
        <f>G83+G183+G268+G739+G937+G1129</f>
        <v>35312037</v>
      </c>
      <c r="H1143" s="545">
        <f>H83+H183+H268+H739+H937+H1129</f>
        <v>32106450.93</v>
      </c>
      <c r="I1143" s="545">
        <f>I83+I183+I268+I739+I937+I1129</f>
        <v>29782541.829999998</v>
      </c>
      <c r="J1143" s="545">
        <f>'2020'!J83+'2020'!J183+'2020'!J268+'2020'!J739+'2020'!J937+'2020'!J1060</f>
        <v>33652040</v>
      </c>
      <c r="K1143" s="545">
        <f>'2020'!K83+'2020'!K183+'2020'!K268+'2020'!K739+'2020'!K937+'2020'!K1060</f>
        <v>32744308.669999998</v>
      </c>
      <c r="L1143" s="545">
        <f>'2020'!L83+'2020'!L183+'2020'!L268+'2020'!L739+'2020'!L937+'2020'!L1060</f>
        <v>28744853.510000002</v>
      </c>
      <c r="M1143" s="545">
        <f>M83+M183+M268+M739+M937+M1060</f>
        <v>33641647</v>
      </c>
      <c r="N1143" s="545">
        <f>N83+N183+N268+N739+N937+N1060</f>
        <v>33702686</v>
      </c>
      <c r="O1143" s="545">
        <f>O83+O183+O268+O739+O937+O1060</f>
        <v>33255888.560000002</v>
      </c>
      <c r="P1143" s="545">
        <f t="shared" ref="P1143:U1143" si="3593">P83+P183+P268+P739+P937+P1060+P1098</f>
        <v>49152583.299999997</v>
      </c>
      <c r="Q1143" s="545">
        <f t="shared" si="3593"/>
        <v>48161700.810000002</v>
      </c>
      <c r="R1143" s="545">
        <f t="shared" si="3593"/>
        <v>47877413.489999995</v>
      </c>
      <c r="S1143" s="545">
        <f t="shared" si="3593"/>
        <v>50086224.670000002</v>
      </c>
      <c r="T1143" s="545">
        <f t="shared" si="3593"/>
        <v>48299976.120000012</v>
      </c>
      <c r="U1143" s="545">
        <f t="shared" si="3593"/>
        <v>48236745.910000004</v>
      </c>
      <c r="V1143" s="574">
        <f t="shared" si="3592"/>
        <v>96.307410326520824</v>
      </c>
      <c r="W1143" s="504"/>
      <c r="X1143" s="504"/>
      <c r="Y1143" s="504"/>
      <c r="Z1143" s="504"/>
      <c r="AA1143" s="504"/>
      <c r="AB1143" s="504"/>
      <c r="AC1143" s="504"/>
    </row>
    <row r="1144" spans="1:29" ht="15.75" x14ac:dyDescent="0.25">
      <c r="A1144" s="616"/>
      <c r="B1144" s="583" t="s">
        <v>155</v>
      </c>
      <c r="C1144" s="528"/>
      <c r="D1144" s="528"/>
      <c r="E1144" s="528"/>
      <c r="F1144" s="564"/>
      <c r="G1144" s="545"/>
      <c r="H1144" s="542"/>
      <c r="I1144" s="542"/>
      <c r="J1144" s="542"/>
      <c r="K1144" s="542"/>
      <c r="L1144" s="542"/>
      <c r="M1144" s="542"/>
      <c r="N1144" s="542"/>
      <c r="O1144" s="542"/>
      <c r="P1144" s="542"/>
      <c r="Q1144" s="542"/>
      <c r="R1144" s="542"/>
      <c r="S1144" s="542"/>
      <c r="T1144" s="542"/>
      <c r="U1144" s="542"/>
      <c r="V1144" s="574"/>
      <c r="W1144" s="504"/>
      <c r="X1144" s="504"/>
      <c r="Y1144" s="504"/>
      <c r="Z1144" s="504"/>
      <c r="AA1144" s="504"/>
      <c r="AB1144" s="504"/>
      <c r="AC1144" s="504"/>
    </row>
    <row r="1145" spans="1:29" ht="15.75" x14ac:dyDescent="0.25">
      <c r="A1145" s="632"/>
      <c r="B1145" s="633" t="s">
        <v>608</v>
      </c>
      <c r="C1145" s="496">
        <f t="shared" ref="C1145" si="3594">G1145+J1145+M1145+P1145+S1145</f>
        <v>174685611.47000003</v>
      </c>
      <c r="D1145" s="496">
        <f t="shared" ref="D1145" si="3595">H1145+K1145+N1145+Q1145+T1145</f>
        <v>169002419.00999999</v>
      </c>
      <c r="E1145" s="496">
        <f t="shared" ref="E1145" si="3596">I1145+L1145+O1145+R1145+U1145</f>
        <v>162325142.00999999</v>
      </c>
      <c r="F1145" s="516">
        <f t="shared" ref="F1145" si="3597">E1145/C1145*100</f>
        <v>92.924162811129534</v>
      </c>
      <c r="G1145" s="545">
        <f t="shared" ref="G1145:U1145" si="3598">G85+G185+G270+G741+G939+G1060+G1101+G1131</f>
        <v>31313562.899999999</v>
      </c>
      <c r="H1145" s="545">
        <f t="shared" si="3598"/>
        <v>28364854.23</v>
      </c>
      <c r="I1145" s="545">
        <f t="shared" si="3598"/>
        <v>26265198.580000002</v>
      </c>
      <c r="J1145" s="545">
        <f t="shared" si="3598"/>
        <v>29604313</v>
      </c>
      <c r="K1145" s="545">
        <f t="shared" si="3598"/>
        <v>28519866.619999997</v>
      </c>
      <c r="L1145" s="545">
        <f t="shared" si="3598"/>
        <v>24580920.130000003</v>
      </c>
      <c r="M1145" s="545">
        <f t="shared" si="3598"/>
        <v>29336275</v>
      </c>
      <c r="N1145" s="545">
        <f t="shared" si="3598"/>
        <v>29397314</v>
      </c>
      <c r="O1145" s="545">
        <f t="shared" si="3598"/>
        <v>29034989.030000001</v>
      </c>
      <c r="P1145" s="545">
        <f t="shared" si="3598"/>
        <v>38395355.899999999</v>
      </c>
      <c r="Q1145" s="545">
        <f t="shared" si="3598"/>
        <v>38426073.409999996</v>
      </c>
      <c r="R1145" s="545">
        <f t="shared" si="3598"/>
        <v>38202033.410000004</v>
      </c>
      <c r="S1145" s="545">
        <f t="shared" si="3598"/>
        <v>46036104.670000002</v>
      </c>
      <c r="T1145" s="545">
        <f t="shared" si="3598"/>
        <v>44294310.750000007</v>
      </c>
      <c r="U1145" s="545">
        <f t="shared" si="3598"/>
        <v>44242000.859999999</v>
      </c>
      <c r="V1145" s="574">
        <f t="shared" ref="V1145:V1146" si="3599">U1145/S1145*100</f>
        <v>96.102833150500771</v>
      </c>
      <c r="W1145" s="504"/>
      <c r="X1145" s="504"/>
      <c r="Y1145" s="504"/>
      <c r="Z1145" s="504"/>
      <c r="AA1145" s="504"/>
      <c r="AB1145" s="504"/>
      <c r="AC1145" s="504"/>
    </row>
    <row r="1146" spans="1:29" ht="83.25" customHeight="1" x14ac:dyDescent="0.25">
      <c r="A1146" s="632"/>
      <c r="B1146" s="583" t="s">
        <v>770</v>
      </c>
      <c r="C1146" s="528">
        <f t="shared" ref="C1146" si="3600">G1146+J1146+M1146+P1146+S1146</f>
        <v>1376492</v>
      </c>
      <c r="D1146" s="528">
        <f t="shared" ref="D1146" si="3601">H1146+K1146+N1146+Q1146+T1146</f>
        <v>1376492</v>
      </c>
      <c r="E1146" s="528">
        <f t="shared" ref="E1146" si="3602">I1146+L1146+O1146+R1146+U1146</f>
        <v>1376492</v>
      </c>
      <c r="F1146" s="564">
        <f t="shared" ref="F1146" si="3603">E1146/C1146*100</f>
        <v>100</v>
      </c>
      <c r="G1146" s="545">
        <f t="shared" ref="G1146:U1146" si="3604">G86</f>
        <v>0</v>
      </c>
      <c r="H1146" s="545">
        <f t="shared" si="3604"/>
        <v>0</v>
      </c>
      <c r="I1146" s="545">
        <f t="shared" si="3604"/>
        <v>0</v>
      </c>
      <c r="J1146" s="545">
        <f t="shared" si="3604"/>
        <v>207600</v>
      </c>
      <c r="K1146" s="545">
        <f t="shared" si="3604"/>
        <v>207600</v>
      </c>
      <c r="L1146" s="545">
        <f t="shared" si="3604"/>
        <v>207600</v>
      </c>
      <c r="M1146" s="545">
        <f t="shared" si="3604"/>
        <v>373174</v>
      </c>
      <c r="N1146" s="545">
        <f t="shared" si="3604"/>
        <v>373174</v>
      </c>
      <c r="O1146" s="545">
        <f t="shared" si="3604"/>
        <v>373174</v>
      </c>
      <c r="P1146" s="545">
        <f t="shared" si="3604"/>
        <v>403585</v>
      </c>
      <c r="Q1146" s="545">
        <f t="shared" si="3604"/>
        <v>403585</v>
      </c>
      <c r="R1146" s="545">
        <f t="shared" si="3604"/>
        <v>403585</v>
      </c>
      <c r="S1146" s="545">
        <f t="shared" si="3604"/>
        <v>392133</v>
      </c>
      <c r="T1146" s="545">
        <f t="shared" si="3604"/>
        <v>392133</v>
      </c>
      <c r="U1146" s="545">
        <f t="shared" si="3604"/>
        <v>392133</v>
      </c>
      <c r="V1146" s="574">
        <f t="shared" si="3599"/>
        <v>100</v>
      </c>
      <c r="W1146" s="504"/>
      <c r="X1146" s="504"/>
      <c r="Y1146" s="504"/>
      <c r="Z1146" s="504"/>
      <c r="AA1146" s="504"/>
      <c r="AB1146" s="504"/>
      <c r="AC1146" s="504"/>
    </row>
    <row r="1147" spans="1:29" ht="59.25" customHeight="1" x14ac:dyDescent="0.25">
      <c r="A1147" s="632"/>
      <c r="B1147" s="583" t="s">
        <v>774</v>
      </c>
      <c r="C1147" s="528">
        <f t="shared" ref="C1147" si="3605">G1147+J1147+M1147+P1147+S1147</f>
        <v>800000</v>
      </c>
      <c r="D1147" s="528">
        <f t="shared" ref="D1147" si="3606">H1147+K1147+N1147+Q1147+T1147</f>
        <v>800000</v>
      </c>
      <c r="E1147" s="528">
        <f t="shared" ref="E1147" si="3607">I1147+L1147+O1147+R1147+U1147</f>
        <v>622722.01</v>
      </c>
      <c r="F1147" s="564">
        <f t="shared" ref="F1147" si="3608">E1147/C1147*100</f>
        <v>77.840251250000009</v>
      </c>
      <c r="G1147" s="545">
        <f t="shared" ref="G1147:V1147" si="3609">G186</f>
        <v>0</v>
      </c>
      <c r="H1147" s="545">
        <f t="shared" si="3609"/>
        <v>0</v>
      </c>
      <c r="I1147" s="545">
        <f t="shared" si="3609"/>
        <v>0</v>
      </c>
      <c r="J1147" s="545">
        <f t="shared" si="3609"/>
        <v>0</v>
      </c>
      <c r="K1147" s="545">
        <f t="shared" si="3609"/>
        <v>0</v>
      </c>
      <c r="L1147" s="545">
        <f t="shared" si="3609"/>
        <v>0</v>
      </c>
      <c r="M1147" s="545">
        <f t="shared" si="3609"/>
        <v>800000</v>
      </c>
      <c r="N1147" s="545">
        <f t="shared" si="3609"/>
        <v>800000</v>
      </c>
      <c r="O1147" s="545">
        <f t="shared" si="3609"/>
        <v>622722.01</v>
      </c>
      <c r="P1147" s="545">
        <f t="shared" si="3609"/>
        <v>0</v>
      </c>
      <c r="Q1147" s="545">
        <f t="shared" si="3609"/>
        <v>0</v>
      </c>
      <c r="R1147" s="545">
        <f t="shared" si="3609"/>
        <v>0</v>
      </c>
      <c r="S1147" s="545">
        <f t="shared" si="3609"/>
        <v>0</v>
      </c>
      <c r="T1147" s="545">
        <f t="shared" si="3609"/>
        <v>0</v>
      </c>
      <c r="U1147" s="545">
        <f t="shared" si="3609"/>
        <v>0</v>
      </c>
      <c r="V1147" s="545">
        <f t="shared" si="3609"/>
        <v>0</v>
      </c>
      <c r="W1147" s="504"/>
      <c r="X1147" s="504"/>
      <c r="Y1147" s="504"/>
      <c r="Z1147" s="504"/>
      <c r="AA1147" s="504"/>
      <c r="AB1147" s="504"/>
      <c r="AC1147" s="504"/>
    </row>
    <row r="1148" spans="1:29" ht="99.75" customHeight="1" x14ac:dyDescent="0.25">
      <c r="A1148" s="632"/>
      <c r="B1148" s="583" t="s">
        <v>775</v>
      </c>
      <c r="C1148" s="528">
        <f t="shared" ref="C1148" si="3610">G1148+J1148+M1148+P1148+S1148</f>
        <v>60000</v>
      </c>
      <c r="D1148" s="528">
        <f t="shared" ref="D1148" si="3611">H1148+K1148+N1148+Q1148+T1148</f>
        <v>60000</v>
      </c>
      <c r="E1148" s="528">
        <f t="shared" ref="E1148" si="3612">I1148+L1148+O1148+R1148+U1148</f>
        <v>59972.479999999996</v>
      </c>
      <c r="F1148" s="564">
        <f t="shared" ref="F1148" si="3613">E1148/C1148*100</f>
        <v>99.954133333333331</v>
      </c>
      <c r="G1148" s="545">
        <f>G1103</f>
        <v>0</v>
      </c>
      <c r="H1148" s="545">
        <f t="shared" ref="H1148:V1149" si="3614">H1103</f>
        <v>0</v>
      </c>
      <c r="I1148" s="545">
        <f t="shared" si="3614"/>
        <v>0</v>
      </c>
      <c r="J1148" s="545">
        <f t="shared" si="3614"/>
        <v>0</v>
      </c>
      <c r="K1148" s="545">
        <f t="shared" si="3614"/>
        <v>0</v>
      </c>
      <c r="L1148" s="545">
        <f t="shared" si="3614"/>
        <v>0</v>
      </c>
      <c r="M1148" s="545">
        <f t="shared" si="3614"/>
        <v>0</v>
      </c>
      <c r="N1148" s="545">
        <f t="shared" si="3614"/>
        <v>0</v>
      </c>
      <c r="O1148" s="545">
        <f t="shared" si="3614"/>
        <v>0</v>
      </c>
      <c r="P1148" s="545">
        <f t="shared" si="3614"/>
        <v>60000</v>
      </c>
      <c r="Q1148" s="545">
        <f t="shared" si="3614"/>
        <v>60000</v>
      </c>
      <c r="R1148" s="545">
        <f t="shared" si="3614"/>
        <v>59972.479999999996</v>
      </c>
      <c r="S1148" s="545">
        <f t="shared" si="3614"/>
        <v>0</v>
      </c>
      <c r="T1148" s="545">
        <f t="shared" si="3614"/>
        <v>0</v>
      </c>
      <c r="U1148" s="545">
        <f t="shared" si="3614"/>
        <v>0</v>
      </c>
      <c r="V1148" s="545">
        <f t="shared" si="3614"/>
        <v>0</v>
      </c>
      <c r="W1148" s="504"/>
      <c r="X1148" s="504"/>
      <c r="Y1148" s="504"/>
      <c r="Z1148" s="504"/>
      <c r="AA1148" s="504"/>
      <c r="AB1148" s="504"/>
      <c r="AC1148" s="504"/>
    </row>
    <row r="1149" spans="1:29" ht="220.5" customHeight="1" x14ac:dyDescent="0.25">
      <c r="A1149" s="632"/>
      <c r="B1149" s="583" t="s">
        <v>877</v>
      </c>
      <c r="C1149" s="528">
        <f t="shared" ref="C1149" si="3615">G1149+J1149+M1149+P1149+S1149</f>
        <v>10525563.57</v>
      </c>
      <c r="D1149" s="528">
        <f t="shared" ref="D1149" si="3616">H1149+K1149+N1149+Q1149+T1149</f>
        <v>9072055.4000000004</v>
      </c>
      <c r="E1149" s="528">
        <f t="shared" ref="E1149" si="3617">I1149+L1149+O1149+R1149+U1149</f>
        <v>9072055.4000000004</v>
      </c>
      <c r="F1149" s="564">
        <f t="shared" ref="F1149" si="3618">E1149/C1149*100</f>
        <v>86.190685559652181</v>
      </c>
      <c r="G1149" s="545">
        <f>G1104</f>
        <v>0</v>
      </c>
      <c r="H1149" s="545">
        <f t="shared" si="3614"/>
        <v>0</v>
      </c>
      <c r="I1149" s="545">
        <f t="shared" si="3614"/>
        <v>0</v>
      </c>
      <c r="J1149" s="545">
        <f t="shared" si="3614"/>
        <v>0</v>
      </c>
      <c r="K1149" s="545">
        <f t="shared" si="3614"/>
        <v>0</v>
      </c>
      <c r="L1149" s="545">
        <f t="shared" si="3614"/>
        <v>0</v>
      </c>
      <c r="M1149" s="545">
        <f t="shared" si="3614"/>
        <v>0</v>
      </c>
      <c r="N1149" s="545">
        <f t="shared" si="3614"/>
        <v>0</v>
      </c>
      <c r="O1149" s="545">
        <f t="shared" si="3614"/>
        <v>0</v>
      </c>
      <c r="P1149" s="545">
        <f>P1104+P1105</f>
        <v>3282307.9</v>
      </c>
      <c r="Q1149" s="545">
        <f t="shared" ref="Q1149:R1149" si="3619">Q1104+Q1105</f>
        <v>3125254.16</v>
      </c>
      <c r="R1149" s="545">
        <f t="shared" si="3619"/>
        <v>3125254.16</v>
      </c>
      <c r="S1149" s="545">
        <f>S1105+S1104</f>
        <v>7243255.6699999999</v>
      </c>
      <c r="T1149" s="545">
        <f>T1105+T1104</f>
        <v>5946801.2400000002</v>
      </c>
      <c r="U1149" s="545">
        <f>U1105+U1104</f>
        <v>5946801.2400000002</v>
      </c>
      <c r="V1149" s="574">
        <f t="shared" ref="V1149:V1157" si="3620">U1149/S1149*100</f>
        <v>82.101219547314415</v>
      </c>
      <c r="W1149" s="504"/>
      <c r="X1149" s="504"/>
      <c r="Y1149" s="504"/>
      <c r="Z1149" s="504"/>
      <c r="AA1149" s="504"/>
      <c r="AB1149" s="504"/>
      <c r="AC1149" s="504"/>
    </row>
    <row r="1150" spans="1:29" ht="15.75" x14ac:dyDescent="0.25">
      <c r="A1150" s="634"/>
      <c r="B1150" s="633" t="s">
        <v>48</v>
      </c>
      <c r="C1150" s="496">
        <f t="shared" ref="C1150:C1152" si="3621">G1150+J1150+M1150+P1150+S1150</f>
        <v>1353285.6</v>
      </c>
      <c r="D1150" s="496">
        <f t="shared" ref="D1150:D1152" si="3622">H1150+K1150+N1150+Q1150+T1150</f>
        <v>1284235.68</v>
      </c>
      <c r="E1150" s="496">
        <f t="shared" ref="E1150:E1152" si="3623">I1150+L1150+O1150+R1150+U1150</f>
        <v>1125851.48</v>
      </c>
      <c r="F1150" s="516">
        <f t="shared" ref="F1150:F1152" si="3624">E1150/C1150*100</f>
        <v>83.193930386904285</v>
      </c>
      <c r="G1150" s="509">
        <f t="shared" ref="G1150:U1150" si="3625">G187+G743+G942</f>
        <v>205008.6</v>
      </c>
      <c r="H1150" s="509">
        <f t="shared" si="3625"/>
        <v>190944.68</v>
      </c>
      <c r="I1150" s="509">
        <f t="shared" si="3625"/>
        <v>186619.87</v>
      </c>
      <c r="J1150" s="509">
        <f t="shared" si="3625"/>
        <v>261994</v>
      </c>
      <c r="K1150" s="509">
        <f t="shared" si="3625"/>
        <v>226994</v>
      </c>
      <c r="L1150" s="509">
        <f t="shared" si="3625"/>
        <v>191822.19</v>
      </c>
      <c r="M1150" s="509">
        <f t="shared" si="3625"/>
        <v>271076</v>
      </c>
      <c r="N1150" s="509">
        <f t="shared" si="3625"/>
        <v>271076</v>
      </c>
      <c r="O1150" s="509">
        <f t="shared" si="3625"/>
        <v>195405.36</v>
      </c>
      <c r="P1150" s="509">
        <f t="shared" si="3625"/>
        <v>290027</v>
      </c>
      <c r="Q1150" s="509">
        <f t="shared" si="3625"/>
        <v>290027</v>
      </c>
      <c r="R1150" s="509">
        <f t="shared" si="3625"/>
        <v>257247.05</v>
      </c>
      <c r="S1150" s="509">
        <f t="shared" si="3625"/>
        <v>325180</v>
      </c>
      <c r="T1150" s="509">
        <f t="shared" si="3625"/>
        <v>305194</v>
      </c>
      <c r="U1150" s="509">
        <f t="shared" si="3625"/>
        <v>294757.01</v>
      </c>
      <c r="V1150" s="589">
        <f t="shared" si="3620"/>
        <v>90.644261639707253</v>
      </c>
      <c r="W1150" s="504"/>
      <c r="X1150" s="504"/>
      <c r="Y1150" s="504"/>
      <c r="Z1150" s="504"/>
      <c r="AA1150" s="504"/>
      <c r="AB1150" s="504"/>
      <c r="AC1150" s="504"/>
    </row>
    <row r="1151" spans="1:29" ht="15.75" x14ac:dyDescent="0.25">
      <c r="A1151" s="634"/>
      <c r="B1151" s="633" t="s">
        <v>609</v>
      </c>
      <c r="C1151" s="496">
        <f t="shared" si="3621"/>
        <v>1798800</v>
      </c>
      <c r="D1151" s="496">
        <f t="shared" si="3622"/>
        <v>798800</v>
      </c>
      <c r="E1151" s="496">
        <f t="shared" si="3623"/>
        <v>688800</v>
      </c>
      <c r="F1151" s="516">
        <f t="shared" si="3624"/>
        <v>38.292194796531021</v>
      </c>
      <c r="G1151" s="509">
        <f t="shared" ref="G1151:U1151" si="3626">G87+G1106</f>
        <v>110000</v>
      </c>
      <c r="H1151" s="509">
        <f t="shared" si="3626"/>
        <v>110000</v>
      </c>
      <c r="I1151" s="509">
        <f t="shared" si="3626"/>
        <v>0</v>
      </c>
      <c r="J1151" s="509">
        <f t="shared" si="3626"/>
        <v>0</v>
      </c>
      <c r="K1151" s="509">
        <f t="shared" si="3626"/>
        <v>0</v>
      </c>
      <c r="L1151" s="509">
        <f t="shared" si="3626"/>
        <v>0</v>
      </c>
      <c r="M1151" s="509">
        <f t="shared" si="3626"/>
        <v>0</v>
      </c>
      <c r="N1151" s="509">
        <f t="shared" si="3626"/>
        <v>0</v>
      </c>
      <c r="O1151" s="509">
        <f t="shared" si="3626"/>
        <v>0</v>
      </c>
      <c r="P1151" s="509">
        <f t="shared" si="3626"/>
        <v>1336000</v>
      </c>
      <c r="Q1151" s="509">
        <f t="shared" si="3626"/>
        <v>336000</v>
      </c>
      <c r="R1151" s="509">
        <f t="shared" si="3626"/>
        <v>336000</v>
      </c>
      <c r="S1151" s="509">
        <f t="shared" si="3626"/>
        <v>352800</v>
      </c>
      <c r="T1151" s="509">
        <f t="shared" si="3626"/>
        <v>352800</v>
      </c>
      <c r="U1151" s="509">
        <f t="shared" si="3626"/>
        <v>352800</v>
      </c>
      <c r="V1151" s="589">
        <f t="shared" si="3620"/>
        <v>100</v>
      </c>
      <c r="W1151" s="504"/>
      <c r="X1151" s="504"/>
      <c r="Y1151" s="504"/>
      <c r="Z1151" s="504"/>
      <c r="AA1151" s="504"/>
      <c r="AB1151" s="504"/>
      <c r="AC1151" s="504"/>
    </row>
    <row r="1152" spans="1:29" ht="99.75" customHeight="1" x14ac:dyDescent="0.25">
      <c r="A1152" s="632"/>
      <c r="B1152" s="583" t="s">
        <v>776</v>
      </c>
      <c r="C1152" s="528">
        <f t="shared" si="3621"/>
        <v>1000000</v>
      </c>
      <c r="D1152" s="528">
        <f t="shared" si="3622"/>
        <v>0</v>
      </c>
      <c r="E1152" s="528">
        <f t="shared" si="3623"/>
        <v>0</v>
      </c>
      <c r="F1152" s="564">
        <f t="shared" si="3624"/>
        <v>0</v>
      </c>
      <c r="G1152" s="545">
        <f>G1106</f>
        <v>0</v>
      </c>
      <c r="H1152" s="545">
        <f t="shared" ref="H1152:U1152" si="3627">H1106</f>
        <v>0</v>
      </c>
      <c r="I1152" s="545">
        <f t="shared" si="3627"/>
        <v>0</v>
      </c>
      <c r="J1152" s="545">
        <f t="shared" si="3627"/>
        <v>0</v>
      </c>
      <c r="K1152" s="545">
        <f t="shared" si="3627"/>
        <v>0</v>
      </c>
      <c r="L1152" s="545">
        <f t="shared" si="3627"/>
        <v>0</v>
      </c>
      <c r="M1152" s="545">
        <f t="shared" si="3627"/>
        <v>0</v>
      </c>
      <c r="N1152" s="545">
        <f t="shared" si="3627"/>
        <v>0</v>
      </c>
      <c r="O1152" s="545">
        <f t="shared" si="3627"/>
        <v>0</v>
      </c>
      <c r="P1152" s="545">
        <f t="shared" si="3627"/>
        <v>1000000</v>
      </c>
      <c r="Q1152" s="545">
        <f t="shared" si="3627"/>
        <v>0</v>
      </c>
      <c r="R1152" s="545">
        <f t="shared" si="3627"/>
        <v>0</v>
      </c>
      <c r="S1152" s="545">
        <f t="shared" si="3627"/>
        <v>0</v>
      </c>
      <c r="T1152" s="545">
        <f t="shared" si="3627"/>
        <v>0</v>
      </c>
      <c r="U1152" s="545">
        <f t="shared" si="3627"/>
        <v>0</v>
      </c>
      <c r="V1152" s="545">
        <f>V1106</f>
        <v>0</v>
      </c>
      <c r="W1152" s="504"/>
      <c r="X1152" s="504"/>
      <c r="Y1152" s="504"/>
      <c r="Z1152" s="504"/>
      <c r="AA1152" s="504"/>
      <c r="AB1152" s="504"/>
      <c r="AC1152" s="504"/>
    </row>
    <row r="1153" spans="1:29" ht="26.25" customHeight="1" x14ac:dyDescent="0.25">
      <c r="A1153" s="634"/>
      <c r="B1153" s="633" t="s">
        <v>232</v>
      </c>
      <c r="C1153" s="496">
        <f t="shared" ref="C1153" si="3628">G1153+J1153+M1153+P1153+S1153</f>
        <v>37885.5</v>
      </c>
      <c r="D1153" s="496">
        <f t="shared" ref="D1153" si="3629">H1153+K1153+N1153+Q1153+T1153</f>
        <v>37885.5</v>
      </c>
      <c r="E1153" s="496">
        <f t="shared" ref="E1153" si="3630">I1153+L1153+O1153+R1153+U1153</f>
        <v>37881.769999999997</v>
      </c>
      <c r="F1153" s="516">
        <f t="shared" ref="F1153" si="3631">E1153/C1153*100</f>
        <v>99.990154544614683</v>
      </c>
      <c r="G1153" s="509">
        <f t="shared" ref="G1153:U1153" si="3632">G744</f>
        <v>7246.5</v>
      </c>
      <c r="H1153" s="509">
        <f t="shared" si="3632"/>
        <v>7246.5</v>
      </c>
      <c r="I1153" s="509">
        <f t="shared" si="3632"/>
        <v>7244.23</v>
      </c>
      <c r="J1153" s="509">
        <f t="shared" si="3632"/>
        <v>7892</v>
      </c>
      <c r="K1153" s="509">
        <f t="shared" si="3632"/>
        <v>7892</v>
      </c>
      <c r="L1153" s="509">
        <f t="shared" si="3632"/>
        <v>7891.17</v>
      </c>
      <c r="M1153" s="509">
        <f t="shared" si="3632"/>
        <v>7458</v>
      </c>
      <c r="N1153" s="509">
        <f t="shared" si="3632"/>
        <v>7458</v>
      </c>
      <c r="O1153" s="509">
        <f t="shared" si="3632"/>
        <v>7457.41</v>
      </c>
      <c r="P1153" s="509">
        <f t="shared" si="3632"/>
        <v>7458</v>
      </c>
      <c r="Q1153" s="509">
        <f t="shared" si="3632"/>
        <v>7458</v>
      </c>
      <c r="R1153" s="509">
        <f t="shared" si="3632"/>
        <v>7457.96</v>
      </c>
      <c r="S1153" s="509">
        <f t="shared" si="3632"/>
        <v>7831</v>
      </c>
      <c r="T1153" s="509">
        <f t="shared" si="3632"/>
        <v>7831</v>
      </c>
      <c r="U1153" s="509">
        <f t="shared" si="3632"/>
        <v>7831</v>
      </c>
      <c r="V1153" s="589">
        <f t="shared" si="3620"/>
        <v>100</v>
      </c>
      <c r="W1153" s="504"/>
      <c r="X1153" s="504"/>
      <c r="Y1153" s="504"/>
      <c r="Z1153" s="504"/>
      <c r="AA1153" s="504"/>
      <c r="AB1153" s="504"/>
      <c r="AC1153" s="504"/>
    </row>
    <row r="1154" spans="1:29" ht="24" customHeight="1" x14ac:dyDescent="0.25">
      <c r="A1154" s="634"/>
      <c r="B1154" s="633" t="s">
        <v>103</v>
      </c>
      <c r="C1154" s="496">
        <f t="shared" ref="C1154" si="3633">G1154+J1154+M1154+P1154+S1154</f>
        <v>54424.1</v>
      </c>
      <c r="D1154" s="496">
        <f t="shared" ref="D1154" si="3634">H1154+K1154+N1154+Q1154+T1154</f>
        <v>32824.1</v>
      </c>
      <c r="E1154" s="496">
        <f t="shared" ref="E1154" si="3635">I1154+L1154+O1154+R1154+U1154</f>
        <v>32824.1</v>
      </c>
      <c r="F1154" s="516">
        <f t="shared" ref="F1154" si="3636">E1154/C1154*100</f>
        <v>60.311700147544933</v>
      </c>
      <c r="G1154" s="509">
        <f t="shared" ref="G1154:V1154" si="3637">G943</f>
        <v>15713.1</v>
      </c>
      <c r="H1154" s="509">
        <f t="shared" si="3637"/>
        <v>15713.1</v>
      </c>
      <c r="I1154" s="509">
        <f t="shared" si="3637"/>
        <v>15713.1</v>
      </c>
      <c r="J1154" s="509">
        <f t="shared" si="3637"/>
        <v>17111</v>
      </c>
      <c r="K1154" s="509">
        <f t="shared" si="3637"/>
        <v>17111</v>
      </c>
      <c r="L1154" s="509">
        <f t="shared" si="3637"/>
        <v>17111</v>
      </c>
      <c r="M1154" s="509">
        <f t="shared" si="3637"/>
        <v>0</v>
      </c>
      <c r="N1154" s="509">
        <f t="shared" si="3637"/>
        <v>0</v>
      </c>
      <c r="O1154" s="509">
        <f t="shared" si="3637"/>
        <v>0</v>
      </c>
      <c r="P1154" s="509">
        <f t="shared" si="3637"/>
        <v>21600</v>
      </c>
      <c r="Q1154" s="509">
        <f t="shared" si="3637"/>
        <v>0</v>
      </c>
      <c r="R1154" s="509">
        <f t="shared" si="3637"/>
        <v>0</v>
      </c>
      <c r="S1154" s="509">
        <f t="shared" si="3637"/>
        <v>0</v>
      </c>
      <c r="T1154" s="509">
        <f t="shared" si="3637"/>
        <v>0</v>
      </c>
      <c r="U1154" s="509">
        <f t="shared" si="3637"/>
        <v>0</v>
      </c>
      <c r="V1154" s="509">
        <f t="shared" si="3637"/>
        <v>0</v>
      </c>
      <c r="W1154" s="504"/>
      <c r="X1154" s="504"/>
      <c r="Y1154" s="504"/>
      <c r="Z1154" s="504"/>
      <c r="AA1154" s="504"/>
      <c r="AB1154" s="504"/>
      <c r="AC1154" s="504"/>
    </row>
    <row r="1155" spans="1:29" ht="21.75" customHeight="1" x14ac:dyDescent="0.25">
      <c r="A1155" s="634"/>
      <c r="B1155" s="633" t="s">
        <v>50</v>
      </c>
      <c r="C1155" s="496">
        <f t="shared" ref="C1155:C1156" si="3638">G1155+J1155+M1155+P1155+S1155</f>
        <v>993101.6</v>
      </c>
      <c r="D1155" s="496">
        <f t="shared" ref="D1155:D1156" si="3639">H1155+K1155+N1155+Q1155+T1155</f>
        <v>993101.6</v>
      </c>
      <c r="E1155" s="496">
        <f t="shared" ref="E1155:E1156" si="3640">I1155+L1155+O1155+R1155+U1155</f>
        <v>969068.6</v>
      </c>
      <c r="F1155" s="516">
        <f t="shared" ref="F1155:F1156" si="3641">E1155/C1155*100</f>
        <v>97.580005912788778</v>
      </c>
      <c r="G1155" s="509">
        <f t="shared" ref="G1155:U1155" si="3642">G188+G271+G742+G941</f>
        <v>143072.6</v>
      </c>
      <c r="H1155" s="509">
        <f t="shared" si="3642"/>
        <v>143072.6</v>
      </c>
      <c r="I1155" s="509">
        <f t="shared" si="3642"/>
        <v>143072.6</v>
      </c>
      <c r="J1155" s="509">
        <f t="shared" si="3642"/>
        <v>150575</v>
      </c>
      <c r="K1155" s="509">
        <f t="shared" si="3642"/>
        <v>150575</v>
      </c>
      <c r="L1155" s="509">
        <f t="shared" si="3642"/>
        <v>150575</v>
      </c>
      <c r="M1155" s="509">
        <f t="shared" si="3642"/>
        <v>139649</v>
      </c>
      <c r="N1155" s="509">
        <f t="shared" si="3642"/>
        <v>139649</v>
      </c>
      <c r="O1155" s="509">
        <f t="shared" si="3642"/>
        <v>139616</v>
      </c>
      <c r="P1155" s="509">
        <f t="shared" si="3642"/>
        <v>216100</v>
      </c>
      <c r="Q1155" s="509">
        <f t="shared" si="3642"/>
        <v>216100</v>
      </c>
      <c r="R1155" s="509">
        <f t="shared" si="3642"/>
        <v>192100</v>
      </c>
      <c r="S1155" s="509">
        <f t="shared" si="3642"/>
        <v>343705</v>
      </c>
      <c r="T1155" s="509">
        <f t="shared" si="3642"/>
        <v>343705</v>
      </c>
      <c r="U1155" s="509">
        <f t="shared" si="3642"/>
        <v>343705</v>
      </c>
      <c r="V1155" s="589">
        <f t="shared" si="3620"/>
        <v>100</v>
      </c>
      <c r="W1155" s="504"/>
      <c r="X1155" s="504"/>
      <c r="Y1155" s="504"/>
      <c r="Z1155" s="504"/>
      <c r="AA1155" s="504"/>
      <c r="AB1155" s="504"/>
      <c r="AC1155" s="504"/>
    </row>
    <row r="1156" spans="1:29" ht="30" customHeight="1" x14ac:dyDescent="0.25">
      <c r="A1156" s="634"/>
      <c r="B1156" s="633" t="s">
        <v>92</v>
      </c>
      <c r="C1156" s="496">
        <f t="shared" si="3638"/>
        <v>63779</v>
      </c>
      <c r="D1156" s="496">
        <f t="shared" si="3639"/>
        <v>63779</v>
      </c>
      <c r="E1156" s="496">
        <f t="shared" si="3640"/>
        <v>63779</v>
      </c>
      <c r="F1156" s="516">
        <f t="shared" si="3641"/>
        <v>100</v>
      </c>
      <c r="G1156" s="509">
        <f t="shared" ref="G1156:U1156" si="3643">G944</f>
        <v>12200</v>
      </c>
      <c r="H1156" s="509">
        <f t="shared" si="3643"/>
        <v>12200</v>
      </c>
      <c r="I1156" s="509">
        <f t="shared" si="3643"/>
        <v>12200</v>
      </c>
      <c r="J1156" s="509">
        <f t="shared" si="3643"/>
        <v>13286</v>
      </c>
      <c r="K1156" s="509">
        <f t="shared" si="3643"/>
        <v>13286</v>
      </c>
      <c r="L1156" s="509">
        <f t="shared" si="3643"/>
        <v>13286</v>
      </c>
      <c r="M1156" s="509">
        <f t="shared" si="3643"/>
        <v>12555</v>
      </c>
      <c r="N1156" s="509">
        <f t="shared" si="3643"/>
        <v>12555</v>
      </c>
      <c r="O1156" s="509">
        <f t="shared" si="3643"/>
        <v>12555</v>
      </c>
      <c r="P1156" s="509">
        <f t="shared" si="3643"/>
        <v>12555</v>
      </c>
      <c r="Q1156" s="509">
        <f t="shared" si="3643"/>
        <v>12555</v>
      </c>
      <c r="R1156" s="509">
        <f t="shared" si="3643"/>
        <v>12555</v>
      </c>
      <c r="S1156" s="509">
        <f t="shared" si="3643"/>
        <v>13183</v>
      </c>
      <c r="T1156" s="509">
        <f t="shared" si="3643"/>
        <v>13183</v>
      </c>
      <c r="U1156" s="509">
        <f t="shared" si="3643"/>
        <v>13183</v>
      </c>
      <c r="V1156" s="589">
        <f t="shared" si="3620"/>
        <v>100</v>
      </c>
      <c r="W1156" s="504"/>
      <c r="X1156" s="504"/>
      <c r="Y1156" s="504"/>
      <c r="Z1156" s="504"/>
      <c r="AA1156" s="504"/>
      <c r="AB1156" s="504"/>
      <c r="AC1156" s="504"/>
    </row>
    <row r="1157" spans="1:29" ht="54" customHeight="1" x14ac:dyDescent="0.25">
      <c r="A1157" s="634"/>
      <c r="B1157" s="633" t="s">
        <v>149</v>
      </c>
      <c r="C1157" s="496">
        <f t="shared" ref="C1157:C1158" si="3644">G1157+J1157+M1157+P1157+S1157</f>
        <v>22857644.700000003</v>
      </c>
      <c r="D1157" s="496">
        <f t="shared" ref="D1157:D1158" si="3645">H1157+K1157+N1157+Q1157+T1157</f>
        <v>22802077.650000002</v>
      </c>
      <c r="E1157" s="496">
        <f t="shared" ref="E1157:E1158" si="3646">I1157+L1157+O1157+R1157+U1157</f>
        <v>22654096.34</v>
      </c>
      <c r="F1157" s="516">
        <f t="shared" ref="F1157:F1158" si="3647">E1157/C1157*100</f>
        <v>99.109495476583362</v>
      </c>
      <c r="G1157" s="509">
        <f t="shared" ref="G1157:U1157" si="3648">G745+G1107+G1132</f>
        <v>3505233.3</v>
      </c>
      <c r="H1157" s="509">
        <f t="shared" si="3648"/>
        <v>3262419.82</v>
      </c>
      <c r="I1157" s="509">
        <f t="shared" si="3648"/>
        <v>3152493.4499999997</v>
      </c>
      <c r="J1157" s="509">
        <f t="shared" si="3648"/>
        <v>3596869</v>
      </c>
      <c r="K1157" s="509">
        <f t="shared" si="3648"/>
        <v>3808584.05</v>
      </c>
      <c r="L1157" s="509">
        <f t="shared" si="3648"/>
        <v>3783248.02</v>
      </c>
      <c r="M1157" s="509">
        <f t="shared" si="3648"/>
        <v>3874634</v>
      </c>
      <c r="N1157" s="509">
        <f t="shared" si="3648"/>
        <v>3874634</v>
      </c>
      <c r="O1157" s="509">
        <f t="shared" si="3648"/>
        <v>3865865.76</v>
      </c>
      <c r="P1157" s="509">
        <f t="shared" si="3648"/>
        <v>8873487.4000000022</v>
      </c>
      <c r="Q1157" s="509">
        <f t="shared" si="3648"/>
        <v>8873487.4000000022</v>
      </c>
      <c r="R1157" s="509">
        <f t="shared" si="3648"/>
        <v>8870020.0700000003</v>
      </c>
      <c r="S1157" s="509">
        <f t="shared" si="3648"/>
        <v>3007421</v>
      </c>
      <c r="T1157" s="509">
        <f t="shared" si="3648"/>
        <v>2982952.38</v>
      </c>
      <c r="U1157" s="509">
        <f t="shared" si="3648"/>
        <v>2982469.0400000005</v>
      </c>
      <c r="V1157" s="589">
        <f t="shared" si="3620"/>
        <v>99.170320350892027</v>
      </c>
      <c r="W1157" s="504"/>
      <c r="X1157" s="504"/>
      <c r="Y1157" s="504"/>
      <c r="Z1157" s="504"/>
      <c r="AA1157" s="504"/>
      <c r="AB1157" s="504"/>
      <c r="AC1157" s="504"/>
    </row>
    <row r="1158" spans="1:29" ht="97.5" customHeight="1" x14ac:dyDescent="0.25">
      <c r="A1158" s="632"/>
      <c r="B1158" s="583" t="s">
        <v>776</v>
      </c>
      <c r="C1158" s="528">
        <f t="shared" si="3644"/>
        <v>4465550.4000000004</v>
      </c>
      <c r="D1158" s="528">
        <f t="shared" si="3645"/>
        <v>4465550.4000000004</v>
      </c>
      <c r="E1158" s="528">
        <f t="shared" si="3646"/>
        <v>4465550.4000000004</v>
      </c>
      <c r="F1158" s="564">
        <f t="shared" si="3647"/>
        <v>100</v>
      </c>
      <c r="G1158" s="545">
        <f>G1107</f>
        <v>0</v>
      </c>
      <c r="H1158" s="545">
        <f t="shared" ref="H1158:V1158" si="3649">H1107</f>
        <v>0</v>
      </c>
      <c r="I1158" s="545">
        <f t="shared" si="3649"/>
        <v>0</v>
      </c>
      <c r="J1158" s="545">
        <f t="shared" si="3649"/>
        <v>0</v>
      </c>
      <c r="K1158" s="545">
        <f t="shared" si="3649"/>
        <v>0</v>
      </c>
      <c r="L1158" s="545">
        <f t="shared" si="3649"/>
        <v>0</v>
      </c>
      <c r="M1158" s="545">
        <f t="shared" si="3649"/>
        <v>0</v>
      </c>
      <c r="N1158" s="545">
        <f t="shared" si="3649"/>
        <v>0</v>
      </c>
      <c r="O1158" s="545">
        <f t="shared" si="3649"/>
        <v>0</v>
      </c>
      <c r="P1158" s="545">
        <f t="shared" si="3649"/>
        <v>4465550.4000000004</v>
      </c>
      <c r="Q1158" s="545">
        <f t="shared" si="3649"/>
        <v>4465550.4000000004</v>
      </c>
      <c r="R1158" s="545">
        <f t="shared" si="3649"/>
        <v>4465550.4000000004</v>
      </c>
      <c r="S1158" s="545">
        <f t="shared" si="3649"/>
        <v>0</v>
      </c>
      <c r="T1158" s="545">
        <f t="shared" si="3649"/>
        <v>0</v>
      </c>
      <c r="U1158" s="545">
        <f t="shared" si="3649"/>
        <v>0</v>
      </c>
      <c r="V1158" s="545">
        <f t="shared" si="3649"/>
        <v>0</v>
      </c>
      <c r="W1158" s="504"/>
      <c r="X1158" s="504"/>
      <c r="Y1158" s="504"/>
      <c r="Z1158" s="504"/>
      <c r="AA1158" s="504"/>
      <c r="AB1158" s="504"/>
      <c r="AC1158" s="504"/>
    </row>
    <row r="1159" spans="1:29" ht="25.5" customHeight="1" x14ac:dyDescent="0.25">
      <c r="A1159" s="634"/>
      <c r="B1159" s="583"/>
      <c r="C1159" s="528">
        <f>C1145+C1150+C1151+C1153+C1154+C1155+C1156+C1157</f>
        <v>201844531.97000003</v>
      </c>
      <c r="D1159" s="528">
        <f t="shared" ref="D1159:U1159" si="3650">D1145+D1150+D1151+D1153+D1154+D1155+D1156+D1157</f>
        <v>195015122.53999999</v>
      </c>
      <c r="E1159" s="528">
        <f t="shared" si="3650"/>
        <v>187897443.29999998</v>
      </c>
      <c r="F1159" s="528">
        <f t="shared" si="3650"/>
        <v>671.40164407609655</v>
      </c>
      <c r="G1159" s="528">
        <f t="shared" si="3650"/>
        <v>35312037</v>
      </c>
      <c r="H1159" s="528">
        <f t="shared" si="3650"/>
        <v>32106450.930000003</v>
      </c>
      <c r="I1159" s="528">
        <f t="shared" si="3650"/>
        <v>29782541.830000006</v>
      </c>
      <c r="J1159" s="528">
        <f t="shared" si="3650"/>
        <v>33652040</v>
      </c>
      <c r="K1159" s="528">
        <f t="shared" si="3650"/>
        <v>32744308.669999998</v>
      </c>
      <c r="L1159" s="528">
        <f t="shared" si="3650"/>
        <v>28744853.510000005</v>
      </c>
      <c r="M1159" s="528">
        <f t="shared" si="3650"/>
        <v>33641647</v>
      </c>
      <c r="N1159" s="528">
        <f t="shared" si="3650"/>
        <v>33702686</v>
      </c>
      <c r="O1159" s="528">
        <f t="shared" si="3650"/>
        <v>33255888.560000002</v>
      </c>
      <c r="P1159" s="528">
        <f t="shared" si="3650"/>
        <v>49152583.299999997</v>
      </c>
      <c r="Q1159" s="528">
        <f t="shared" si="3650"/>
        <v>48161700.810000002</v>
      </c>
      <c r="R1159" s="528">
        <f t="shared" si="3650"/>
        <v>47877413.490000002</v>
      </c>
      <c r="S1159" s="528">
        <f t="shared" si="3650"/>
        <v>50086224.670000002</v>
      </c>
      <c r="T1159" s="528">
        <f t="shared" si="3650"/>
        <v>48299976.13000001</v>
      </c>
      <c r="U1159" s="528">
        <f t="shared" si="3650"/>
        <v>48236745.909999996</v>
      </c>
      <c r="V1159" s="545"/>
      <c r="W1159" s="504"/>
      <c r="X1159" s="504"/>
      <c r="Y1159" s="504"/>
      <c r="Z1159" s="504"/>
      <c r="AA1159" s="504"/>
      <c r="AB1159" s="504"/>
      <c r="AC1159" s="504"/>
    </row>
    <row r="1160" spans="1:29" ht="20.25" customHeight="1" x14ac:dyDescent="0.25">
      <c r="A1160" s="632"/>
      <c r="B1160" s="583" t="s">
        <v>615</v>
      </c>
      <c r="C1160" s="545">
        <f>C1162+C1163+C1164+C1166+C1167+C1168+C1169</f>
        <v>94239361.090000004</v>
      </c>
      <c r="D1160" s="545">
        <f>D1162+D1163+D1164+D1166+D1167+D1168+D1169</f>
        <v>91461565.743000001</v>
      </c>
      <c r="E1160" s="545">
        <f t="shared" ref="E1160" si="3651">E1162+E1163+E1164+E1166+E1167+E1168+E1169</f>
        <v>89352914.719999999</v>
      </c>
      <c r="F1160" s="564">
        <f t="shared" ref="F1160:F1163" si="3652">E1160/C1160*100</f>
        <v>94.814856219861923</v>
      </c>
      <c r="G1160" s="545">
        <f>G1162+G1163+G1164+G1166+G1167+G1168+G1169</f>
        <v>16519456</v>
      </c>
      <c r="H1160" s="545">
        <f t="shared" ref="H1160:U1160" si="3653">H1162+H1163+H1164+H1166+H1167+H1168+H1169</f>
        <v>15921780.75</v>
      </c>
      <c r="I1160" s="545">
        <f t="shared" si="3653"/>
        <v>15663489.540000001</v>
      </c>
      <c r="J1160" s="545">
        <f t="shared" si="3653"/>
        <v>23138898.300000001</v>
      </c>
      <c r="K1160" s="545">
        <f t="shared" si="3653"/>
        <v>13917284.283</v>
      </c>
      <c r="L1160" s="545">
        <f t="shared" si="3653"/>
        <v>13461114.970000003</v>
      </c>
      <c r="M1160" s="545">
        <f t="shared" si="3653"/>
        <v>19082938.600000001</v>
      </c>
      <c r="N1160" s="545">
        <f t="shared" si="3653"/>
        <v>22872708.66</v>
      </c>
      <c r="O1160" s="545">
        <f t="shared" si="3653"/>
        <v>22699178.309999999</v>
      </c>
      <c r="P1160" s="545">
        <f t="shared" si="3653"/>
        <v>15806097.789999999</v>
      </c>
      <c r="Q1160" s="545">
        <f t="shared" si="3653"/>
        <v>17599906.030000001</v>
      </c>
      <c r="R1160" s="545">
        <f t="shared" si="3653"/>
        <v>17113844.469999999</v>
      </c>
      <c r="S1160" s="545">
        <f t="shared" si="3653"/>
        <v>19691970.399999999</v>
      </c>
      <c r="T1160" s="545">
        <f t="shared" si="3653"/>
        <v>21149886.02</v>
      </c>
      <c r="U1160" s="545">
        <f t="shared" si="3653"/>
        <v>20415287.429999996</v>
      </c>
      <c r="V1160" s="589">
        <f t="shared" ref="V1160:V1180" si="3654">U1160/S1160*100</f>
        <v>103.67315720726454</v>
      </c>
      <c r="W1160" s="504"/>
      <c r="X1160" s="504"/>
      <c r="Y1160" s="504"/>
      <c r="Z1160" s="504"/>
      <c r="AA1160" s="504"/>
      <c r="AB1160" s="504"/>
      <c r="AC1160" s="504"/>
    </row>
    <row r="1161" spans="1:29" ht="15.75" x14ac:dyDescent="0.25">
      <c r="A1161" s="632"/>
      <c r="B1161" s="583" t="s">
        <v>155</v>
      </c>
      <c r="C1161" s="496"/>
      <c r="D1161" s="496"/>
      <c r="E1161" s="496"/>
      <c r="F1161" s="564"/>
      <c r="G1161" s="545"/>
      <c r="H1161" s="545"/>
      <c r="I1161" s="545"/>
      <c r="J1161" s="545"/>
      <c r="K1161" s="545"/>
      <c r="L1161" s="545"/>
      <c r="M1161" s="545"/>
      <c r="N1161" s="545"/>
      <c r="O1161" s="545"/>
      <c r="P1161" s="545"/>
      <c r="Q1161" s="545"/>
      <c r="R1161" s="545"/>
      <c r="S1161" s="545"/>
      <c r="T1161" s="545"/>
      <c r="U1161" s="545"/>
      <c r="V1161" s="589"/>
      <c r="W1161" s="504"/>
      <c r="X1161" s="504"/>
      <c r="Y1161" s="504"/>
      <c r="Z1161" s="504"/>
      <c r="AA1161" s="504"/>
      <c r="AB1161" s="504"/>
      <c r="AC1161" s="504"/>
    </row>
    <row r="1162" spans="1:29" ht="22.5" customHeight="1" x14ac:dyDescent="0.25">
      <c r="A1162" s="634"/>
      <c r="B1162" s="633" t="s">
        <v>28</v>
      </c>
      <c r="C1162" s="496">
        <f t="shared" ref="C1162" si="3655">G1162+J1162+M1162+P1162+S1162</f>
        <v>5333310.5999999996</v>
      </c>
      <c r="D1162" s="496">
        <f t="shared" ref="D1162" si="3656">H1162+K1162+N1162+Q1162+T1162</f>
        <v>5130829.1129999999</v>
      </c>
      <c r="E1162" s="496">
        <f t="shared" ref="E1162" si="3657">I1162+L1162+O1162+R1162+U1162</f>
        <v>5054493.9799999995</v>
      </c>
      <c r="F1162" s="564">
        <f t="shared" si="3652"/>
        <v>94.77216609135796</v>
      </c>
      <c r="G1162" s="509">
        <f t="shared" ref="G1162:U1162" si="3658">G748+G1062+G1121</f>
        <v>1220405.6000000001</v>
      </c>
      <c r="H1162" s="509">
        <f t="shared" si="3658"/>
        <v>1099582.45</v>
      </c>
      <c r="I1162" s="509">
        <f t="shared" si="3658"/>
        <v>1080304.07</v>
      </c>
      <c r="J1162" s="509">
        <f t="shared" si="3658"/>
        <v>1091267</v>
      </c>
      <c r="K1162" s="509">
        <f t="shared" si="3658"/>
        <v>804253.20299999998</v>
      </c>
      <c r="L1162" s="509">
        <f t="shared" si="3658"/>
        <v>780488.88</v>
      </c>
      <c r="M1162" s="509">
        <f t="shared" si="3658"/>
        <v>939909</v>
      </c>
      <c r="N1162" s="509">
        <f t="shared" si="3658"/>
        <v>792472.1</v>
      </c>
      <c r="O1162" s="509">
        <f t="shared" si="3658"/>
        <v>777579.94</v>
      </c>
      <c r="P1162" s="509">
        <f t="shared" si="3658"/>
        <v>1006814</v>
      </c>
      <c r="Q1162" s="509">
        <f t="shared" si="3658"/>
        <v>971913.03</v>
      </c>
      <c r="R1162" s="509">
        <f t="shared" si="3658"/>
        <v>957347.4</v>
      </c>
      <c r="S1162" s="509">
        <f t="shared" si="3658"/>
        <v>1074915</v>
      </c>
      <c r="T1162" s="509">
        <f t="shared" si="3658"/>
        <v>1462608.33</v>
      </c>
      <c r="U1162" s="509">
        <f t="shared" si="3658"/>
        <v>1458773.6899999997</v>
      </c>
      <c r="V1162" s="589">
        <f t="shared" si="3654"/>
        <v>135.71060874580778</v>
      </c>
      <c r="W1162" s="504"/>
      <c r="X1162" s="504"/>
      <c r="Y1162" s="504"/>
      <c r="Z1162" s="504"/>
      <c r="AA1162" s="504"/>
      <c r="AB1162" s="504"/>
      <c r="AC1162" s="504"/>
    </row>
    <row r="1163" spans="1:29" ht="20.25" customHeight="1" x14ac:dyDescent="0.25">
      <c r="A1163" s="632"/>
      <c r="B1163" s="633" t="s">
        <v>29</v>
      </c>
      <c r="C1163" s="496">
        <f t="shared" ref="C1163" si="3659">G1163+J1163+M1163+P1163+S1163</f>
        <v>5209026.2799999993</v>
      </c>
      <c r="D1163" s="496">
        <f t="shared" ref="D1163" si="3660">H1163+K1163+N1163+Q1163+T1163</f>
        <v>6750127.9900000002</v>
      </c>
      <c r="E1163" s="496">
        <f t="shared" ref="E1163" si="3661">I1163+L1163+O1163+R1163+U1163</f>
        <v>6467565.2400000002</v>
      </c>
      <c r="F1163" s="564">
        <f t="shared" si="3652"/>
        <v>124.16073354884286</v>
      </c>
      <c r="G1163" s="545">
        <f t="shared" ref="G1163:U1163" si="3662">G274+G749+G1063+G1136</f>
        <v>728442.1</v>
      </c>
      <c r="H1163" s="545">
        <f t="shared" si="3662"/>
        <v>670521.55000000005</v>
      </c>
      <c r="I1163" s="545">
        <f t="shared" si="3662"/>
        <v>656843.06999999995</v>
      </c>
      <c r="J1163" s="545">
        <f t="shared" si="3662"/>
        <v>430759</v>
      </c>
      <c r="K1163" s="545">
        <f t="shared" si="3662"/>
        <v>631594.68999999994</v>
      </c>
      <c r="L1163" s="545">
        <f t="shared" si="3662"/>
        <v>571290.41999999993</v>
      </c>
      <c r="M1163" s="545">
        <f t="shared" si="3662"/>
        <v>998009.2</v>
      </c>
      <c r="N1163" s="545">
        <f t="shared" si="3662"/>
        <v>967192.79999999993</v>
      </c>
      <c r="O1163" s="545">
        <f t="shared" si="3662"/>
        <v>949877</v>
      </c>
      <c r="P1163" s="545">
        <f t="shared" si="3662"/>
        <v>1277430.1399999999</v>
      </c>
      <c r="Q1163" s="545">
        <f t="shared" si="3662"/>
        <v>1436186.6600000001</v>
      </c>
      <c r="R1163" s="545">
        <f t="shared" si="3662"/>
        <v>1298850.4800000002</v>
      </c>
      <c r="S1163" s="545">
        <f t="shared" si="3662"/>
        <v>1774385.84</v>
      </c>
      <c r="T1163" s="545">
        <f t="shared" si="3662"/>
        <v>3044632.29</v>
      </c>
      <c r="U1163" s="545">
        <f t="shared" si="3662"/>
        <v>2990704.27</v>
      </c>
      <c r="V1163" s="589">
        <f t="shared" si="3654"/>
        <v>168.5487002082929</v>
      </c>
      <c r="W1163" s="504"/>
      <c r="X1163" s="504"/>
      <c r="Y1163" s="504"/>
      <c r="Z1163" s="504"/>
      <c r="AA1163" s="504"/>
      <c r="AB1163" s="504"/>
      <c r="AC1163" s="504"/>
    </row>
    <row r="1164" spans="1:29" ht="15.75" x14ac:dyDescent="0.25">
      <c r="A1164" s="634"/>
      <c r="B1164" s="633" t="s">
        <v>30</v>
      </c>
      <c r="C1164" s="496">
        <f t="shared" ref="C1164" si="3663">G1164+J1164+M1164+P1164+S1164</f>
        <v>19083372.649999999</v>
      </c>
      <c r="D1164" s="496">
        <f t="shared" ref="D1164" si="3664">H1164+K1164+N1164+Q1164+T1164</f>
        <v>10744157.789999999</v>
      </c>
      <c r="E1164" s="496">
        <f t="shared" ref="E1164" si="3665">I1164+L1164+O1164+R1164+U1164</f>
        <v>10460351.859999999</v>
      </c>
      <c r="F1164" s="516">
        <f t="shared" ref="F1164" si="3666">E1164/C1164*100</f>
        <v>54.813957950980949</v>
      </c>
      <c r="G1164" s="509">
        <f t="shared" ref="G1164:U1164" si="3667">G275+G750+G1064+G1137</f>
        <v>2952317.6</v>
      </c>
      <c r="H1164" s="509">
        <f t="shared" si="3667"/>
        <v>2385689.35</v>
      </c>
      <c r="I1164" s="509">
        <f t="shared" si="3667"/>
        <v>2380991.77</v>
      </c>
      <c r="J1164" s="509">
        <f t="shared" si="3667"/>
        <v>9823509</v>
      </c>
      <c r="K1164" s="509">
        <f t="shared" si="3667"/>
        <v>2357501.38</v>
      </c>
      <c r="L1164" s="509">
        <f t="shared" si="3667"/>
        <v>2083246.37</v>
      </c>
      <c r="M1164" s="509">
        <f t="shared" si="3667"/>
        <v>1998957.05</v>
      </c>
      <c r="N1164" s="509">
        <f t="shared" si="3667"/>
        <v>2001257.6300000001</v>
      </c>
      <c r="O1164" s="509">
        <f t="shared" si="3667"/>
        <v>1997437.84</v>
      </c>
      <c r="P1164" s="509">
        <f t="shared" si="3667"/>
        <v>1985603</v>
      </c>
      <c r="Q1164" s="509">
        <f t="shared" si="3667"/>
        <v>1983956.6500000001</v>
      </c>
      <c r="R1164" s="509">
        <f t="shared" si="3667"/>
        <v>1983738.34</v>
      </c>
      <c r="S1164" s="509">
        <f t="shared" si="3667"/>
        <v>2322986</v>
      </c>
      <c r="T1164" s="509">
        <f t="shared" si="3667"/>
        <v>2015752.78</v>
      </c>
      <c r="U1164" s="509">
        <f t="shared" si="3667"/>
        <v>2014937.54</v>
      </c>
      <c r="V1164" s="589">
        <f t="shared" si="3654"/>
        <v>86.739116809141336</v>
      </c>
      <c r="W1164" s="504"/>
      <c r="X1164" s="504"/>
      <c r="Y1164" s="504"/>
      <c r="Z1164" s="504"/>
      <c r="AA1164" s="504"/>
      <c r="AB1164" s="504"/>
      <c r="AC1164" s="504"/>
    </row>
    <row r="1165" spans="1:29" s="497" customFormat="1" ht="110.25" x14ac:dyDescent="0.25">
      <c r="A1165" s="544"/>
      <c r="B1165" s="583" t="s">
        <v>777</v>
      </c>
      <c r="C1165" s="528">
        <f t="shared" ref="C1165" si="3668">G1165+J1165+M1165+P1165+S1165</f>
        <v>350000</v>
      </c>
      <c r="D1165" s="528">
        <f t="shared" ref="D1165" si="3669">H1165+K1165+N1165+Q1165+T1165</f>
        <v>94493.16</v>
      </c>
      <c r="E1165" s="528">
        <f t="shared" ref="E1165" si="3670">I1165+L1165+O1165+R1165+U1165</f>
        <v>94493.16</v>
      </c>
      <c r="F1165" s="564">
        <f t="shared" ref="F1165" si="3671">E1165/C1165*100</f>
        <v>26.998045714285716</v>
      </c>
      <c r="G1165" s="545">
        <f t="shared" ref="G1165:U1165" si="3672">G276</f>
        <v>0</v>
      </c>
      <c r="H1165" s="545">
        <f t="shared" si="3672"/>
        <v>0</v>
      </c>
      <c r="I1165" s="545">
        <f t="shared" si="3672"/>
        <v>0</v>
      </c>
      <c r="J1165" s="545">
        <f t="shared" si="3672"/>
        <v>0</v>
      </c>
      <c r="K1165" s="545">
        <f t="shared" si="3672"/>
        <v>0</v>
      </c>
      <c r="L1165" s="545">
        <f t="shared" si="3672"/>
        <v>0</v>
      </c>
      <c r="M1165" s="545">
        <f t="shared" si="3672"/>
        <v>0</v>
      </c>
      <c r="N1165" s="545">
        <f t="shared" si="3672"/>
        <v>0</v>
      </c>
      <c r="O1165" s="545">
        <f t="shared" si="3672"/>
        <v>0</v>
      </c>
      <c r="P1165" s="545">
        <f t="shared" si="3672"/>
        <v>0</v>
      </c>
      <c r="Q1165" s="545">
        <f t="shared" si="3672"/>
        <v>0</v>
      </c>
      <c r="R1165" s="545">
        <f t="shared" si="3672"/>
        <v>0</v>
      </c>
      <c r="S1165" s="545">
        <f t="shared" si="3672"/>
        <v>350000</v>
      </c>
      <c r="T1165" s="545">
        <f t="shared" si="3672"/>
        <v>94493.16</v>
      </c>
      <c r="U1165" s="545">
        <f t="shared" si="3672"/>
        <v>94493.16</v>
      </c>
      <c r="V1165" s="574">
        <f t="shared" si="3654"/>
        <v>26.998045714285716</v>
      </c>
    </row>
    <row r="1166" spans="1:29" ht="15.75" x14ac:dyDescent="0.25">
      <c r="A1166" s="634"/>
      <c r="B1166" s="633" t="s">
        <v>31</v>
      </c>
      <c r="C1166" s="496">
        <f t="shared" ref="C1166:C1170" si="3673">G1166+J1166+M1166+P1166+S1166</f>
        <v>7167296.9900000002</v>
      </c>
      <c r="D1166" s="496">
        <f t="shared" ref="D1166:D1170" si="3674">H1166+K1166+N1166+Q1166+T1166</f>
        <v>7235433.5600000005</v>
      </c>
      <c r="E1166" s="496">
        <f t="shared" ref="E1166:E1170" si="3675">I1166+L1166+O1166+R1166+U1166</f>
        <v>7000437.9499999993</v>
      </c>
      <c r="F1166" s="516">
        <f t="shared" ref="F1166:F1171" si="3676">E1166/C1166*100</f>
        <v>97.671939083411687</v>
      </c>
      <c r="G1166" s="509">
        <f t="shared" ref="G1166:U1166" si="3677">G277+G751+G1065+G1138</f>
        <v>1534856.9</v>
      </c>
      <c r="H1166" s="509">
        <f t="shared" si="3677"/>
        <v>1321535.77</v>
      </c>
      <c r="I1166" s="509">
        <f t="shared" si="3677"/>
        <v>1198585.4099999999</v>
      </c>
      <c r="J1166" s="509">
        <f t="shared" si="3677"/>
        <v>1792088.3</v>
      </c>
      <c r="K1166" s="509">
        <f t="shared" si="3677"/>
        <v>1445567.27</v>
      </c>
      <c r="L1166" s="509">
        <f t="shared" si="3677"/>
        <v>1438380.49</v>
      </c>
      <c r="M1166" s="509">
        <f t="shared" si="3677"/>
        <v>1089986.32</v>
      </c>
      <c r="N1166" s="509">
        <f t="shared" si="3677"/>
        <v>1074430.44</v>
      </c>
      <c r="O1166" s="509">
        <f t="shared" si="3677"/>
        <v>1067233.4099999999</v>
      </c>
      <c r="P1166" s="509">
        <f t="shared" si="3677"/>
        <v>1379034.71</v>
      </c>
      <c r="Q1166" s="509">
        <f t="shared" si="3677"/>
        <v>1394521.0100000002</v>
      </c>
      <c r="R1166" s="509">
        <f t="shared" si="3677"/>
        <v>1324403.17</v>
      </c>
      <c r="S1166" s="509">
        <f t="shared" si="3677"/>
        <v>1371330.76</v>
      </c>
      <c r="T1166" s="509">
        <f t="shared" si="3677"/>
        <v>1999379.0699999998</v>
      </c>
      <c r="U1166" s="509">
        <f t="shared" si="3677"/>
        <v>1971835.4699999997</v>
      </c>
      <c r="V1166" s="589">
        <f t="shared" si="3654"/>
        <v>143.78992490476912</v>
      </c>
      <c r="W1166" s="504"/>
      <c r="X1166" s="504"/>
      <c r="Y1166" s="504"/>
      <c r="Z1166" s="504"/>
      <c r="AA1166" s="504"/>
      <c r="AB1166" s="504"/>
      <c r="AC1166" s="504"/>
    </row>
    <row r="1167" spans="1:29" ht="15.75" x14ac:dyDescent="0.25">
      <c r="A1167" s="634"/>
      <c r="B1167" s="633" t="s">
        <v>32</v>
      </c>
      <c r="C1167" s="496">
        <f t="shared" si="3673"/>
        <v>14936161.699999999</v>
      </c>
      <c r="D1167" s="496">
        <f t="shared" si="3674"/>
        <v>15975446.74</v>
      </c>
      <c r="E1167" s="496">
        <f t="shared" si="3675"/>
        <v>15625728.489999998</v>
      </c>
      <c r="F1167" s="516">
        <f t="shared" si="3676"/>
        <v>104.61676034211654</v>
      </c>
      <c r="G1167" s="509">
        <f t="shared" ref="G1167:U1167" si="3678">G278+G752+G1066+G1139</f>
        <v>1726181.7</v>
      </c>
      <c r="H1167" s="509">
        <f t="shared" si="3678"/>
        <v>1723056.47</v>
      </c>
      <c r="I1167" s="509">
        <f t="shared" si="3678"/>
        <v>1640226.9800000002</v>
      </c>
      <c r="J1167" s="509">
        <f t="shared" si="3678"/>
        <v>2294777</v>
      </c>
      <c r="K1167" s="509">
        <f t="shared" si="3678"/>
        <v>2440508.4900000002</v>
      </c>
      <c r="L1167" s="509">
        <f t="shared" si="3678"/>
        <v>2399885.64</v>
      </c>
      <c r="M1167" s="509">
        <f t="shared" si="3678"/>
        <v>2424058</v>
      </c>
      <c r="N1167" s="509">
        <f t="shared" si="3678"/>
        <v>2499078.73</v>
      </c>
      <c r="O1167" s="509">
        <f t="shared" si="3678"/>
        <v>2419514.27</v>
      </c>
      <c r="P1167" s="509">
        <f t="shared" si="3678"/>
        <v>3415522</v>
      </c>
      <c r="Q1167" s="509">
        <f t="shared" si="3678"/>
        <v>4150926.2399999998</v>
      </c>
      <c r="R1167" s="509">
        <f t="shared" si="3678"/>
        <v>4078518.3999999994</v>
      </c>
      <c r="S1167" s="509">
        <f t="shared" si="3678"/>
        <v>5075623</v>
      </c>
      <c r="T1167" s="509">
        <f t="shared" si="3678"/>
        <v>5161876.8100000005</v>
      </c>
      <c r="U1167" s="509">
        <f t="shared" si="3678"/>
        <v>5087583.2</v>
      </c>
      <c r="V1167" s="589">
        <f t="shared" si="3654"/>
        <v>100.23564003867111</v>
      </c>
      <c r="W1167" s="504"/>
      <c r="X1167" s="504"/>
      <c r="Y1167" s="504"/>
      <c r="Z1167" s="504"/>
      <c r="AA1167" s="504"/>
      <c r="AB1167" s="504"/>
      <c r="AC1167" s="504"/>
    </row>
    <row r="1168" spans="1:29" ht="15.75" x14ac:dyDescent="0.25">
      <c r="A1168" s="634"/>
      <c r="B1168" s="633" t="s">
        <v>33</v>
      </c>
      <c r="C1168" s="496">
        <f t="shared" si="3673"/>
        <v>5824871.6399999997</v>
      </c>
      <c r="D1168" s="496">
        <f t="shared" si="3674"/>
        <v>9147179.8800000008</v>
      </c>
      <c r="E1168" s="496">
        <f t="shared" si="3675"/>
        <v>8372315.5300000003</v>
      </c>
      <c r="F1168" s="516">
        <f t="shared" si="3676"/>
        <v>143.73390604020247</v>
      </c>
      <c r="G1168" s="509">
        <f t="shared" ref="G1168:U1168" si="3679">G753+G1067+G1140</f>
        <v>363555.9</v>
      </c>
      <c r="H1168" s="509">
        <f t="shared" si="3679"/>
        <v>366743.39</v>
      </c>
      <c r="I1168" s="509">
        <f t="shared" si="3679"/>
        <v>362672.51</v>
      </c>
      <c r="J1168" s="509">
        <f t="shared" si="3679"/>
        <v>335919</v>
      </c>
      <c r="K1168" s="509">
        <f t="shared" si="3679"/>
        <v>431842.32</v>
      </c>
      <c r="L1168" s="509">
        <f t="shared" si="3679"/>
        <v>425728.32</v>
      </c>
      <c r="M1168" s="509">
        <f t="shared" si="3679"/>
        <v>429756</v>
      </c>
      <c r="N1168" s="509">
        <f t="shared" si="3679"/>
        <v>616399.93000000005</v>
      </c>
      <c r="O1168" s="509">
        <f t="shared" si="3679"/>
        <v>606657.6</v>
      </c>
      <c r="P1168" s="509">
        <f t="shared" si="3679"/>
        <v>1723984.94</v>
      </c>
      <c r="Q1168" s="509">
        <f t="shared" si="3679"/>
        <v>3211391.4800000004</v>
      </c>
      <c r="R1168" s="509">
        <f t="shared" si="3679"/>
        <v>3025460.11</v>
      </c>
      <c r="S1168" s="509">
        <f t="shared" si="3679"/>
        <v>2971655.8</v>
      </c>
      <c r="T1168" s="509">
        <f t="shared" si="3679"/>
        <v>4520802.76</v>
      </c>
      <c r="U1168" s="509">
        <f t="shared" si="3679"/>
        <v>3951796.99</v>
      </c>
      <c r="V1168" s="589">
        <f t="shared" si="3654"/>
        <v>132.9829985693498</v>
      </c>
      <c r="W1168" s="504"/>
      <c r="X1168" s="504"/>
      <c r="Y1168" s="504"/>
      <c r="Z1168" s="504"/>
      <c r="AA1168" s="504"/>
      <c r="AB1168" s="504"/>
      <c r="AC1168" s="504"/>
    </row>
    <row r="1169" spans="1:29" ht="15.75" x14ac:dyDescent="0.25">
      <c r="A1169" s="634"/>
      <c r="B1169" s="633" t="s">
        <v>34</v>
      </c>
      <c r="C1169" s="496">
        <f t="shared" si="3673"/>
        <v>36685321.229999997</v>
      </c>
      <c r="D1169" s="496">
        <f t="shared" si="3674"/>
        <v>36478390.670000002</v>
      </c>
      <c r="E1169" s="496">
        <f t="shared" si="3675"/>
        <v>36372021.670000002</v>
      </c>
      <c r="F1169" s="516">
        <f t="shared" si="3676"/>
        <v>99.145981145876434</v>
      </c>
      <c r="G1169" s="509">
        <f t="shared" ref="G1169:U1169" si="3680">G754+G1068+G1141</f>
        <v>7993696.2000000002</v>
      </c>
      <c r="H1169" s="509">
        <f t="shared" si="3680"/>
        <v>8354651.7699999996</v>
      </c>
      <c r="I1169" s="509">
        <f t="shared" si="3680"/>
        <v>8343865.7300000004</v>
      </c>
      <c r="J1169" s="509">
        <f t="shared" si="3680"/>
        <v>7370579</v>
      </c>
      <c r="K1169" s="509">
        <f t="shared" si="3680"/>
        <v>5806016.9300000006</v>
      </c>
      <c r="L1169" s="509">
        <f t="shared" si="3680"/>
        <v>5762094.8500000006</v>
      </c>
      <c r="M1169" s="509">
        <f t="shared" si="3680"/>
        <v>11202263.029999999</v>
      </c>
      <c r="N1169" s="509">
        <f t="shared" si="3680"/>
        <v>14921877.029999999</v>
      </c>
      <c r="O1169" s="509">
        <f t="shared" si="3680"/>
        <v>14880878.249999998</v>
      </c>
      <c r="P1169" s="509">
        <f t="shared" si="3680"/>
        <v>5017709</v>
      </c>
      <c r="Q1169" s="509">
        <f t="shared" si="3680"/>
        <v>4451010.96</v>
      </c>
      <c r="R1169" s="509">
        <f t="shared" si="3680"/>
        <v>4445526.57</v>
      </c>
      <c r="S1169" s="509">
        <f t="shared" si="3680"/>
        <v>5101074</v>
      </c>
      <c r="T1169" s="509">
        <f t="shared" si="3680"/>
        <v>2944833.9800000004</v>
      </c>
      <c r="U1169" s="509">
        <f t="shared" si="3680"/>
        <v>2939656.2700000005</v>
      </c>
      <c r="V1169" s="589">
        <f t="shared" si="3654"/>
        <v>57.628183202204099</v>
      </c>
      <c r="W1169" s="504"/>
      <c r="X1169" s="504"/>
      <c r="Y1169" s="504"/>
      <c r="Z1169" s="504"/>
      <c r="AA1169" s="504"/>
      <c r="AB1169" s="504"/>
      <c r="AC1169" s="504"/>
    </row>
    <row r="1170" spans="1:29" s="497" customFormat="1" ht="15.75" x14ac:dyDescent="0.25">
      <c r="A1170" s="544"/>
      <c r="B1170" s="583" t="s">
        <v>766</v>
      </c>
      <c r="C1170" s="528">
        <f t="shared" si="3673"/>
        <v>255947665.01999998</v>
      </c>
      <c r="D1170" s="528">
        <f t="shared" si="3674"/>
        <v>252343607.56999999</v>
      </c>
      <c r="E1170" s="528">
        <f t="shared" si="3675"/>
        <v>252326483.10999998</v>
      </c>
      <c r="F1170" s="564">
        <f t="shared" si="3676"/>
        <v>98.585186581125072</v>
      </c>
      <c r="G1170" s="545">
        <f>G1171+G1172+G1173+G1174+G1175+G1176+G1177+G1178+G1179+G1180</f>
        <v>3944200</v>
      </c>
      <c r="H1170" s="545">
        <f t="shared" ref="H1170:U1170" si="3681">H1171+H1172+H1173+H1174+H1175+H1176+H1177+H1178+H1179+H1180</f>
        <v>12028700.060000001</v>
      </c>
      <c r="I1170" s="545">
        <f t="shared" si="3681"/>
        <v>12028224.4</v>
      </c>
      <c r="J1170" s="545">
        <f t="shared" si="3681"/>
        <v>19324745</v>
      </c>
      <c r="K1170" s="545">
        <f t="shared" si="3681"/>
        <v>4214092.91</v>
      </c>
      <c r="L1170" s="545">
        <f t="shared" si="3681"/>
        <v>4189446.11</v>
      </c>
      <c r="M1170" s="545">
        <f t="shared" si="3681"/>
        <v>63562393</v>
      </c>
      <c r="N1170" s="545">
        <f t="shared" si="3681"/>
        <v>102274803.53</v>
      </c>
      <c r="O1170" s="545">
        <f t="shared" si="3681"/>
        <v>102278468.53</v>
      </c>
      <c r="P1170" s="545">
        <f t="shared" si="3681"/>
        <v>90112204.450000003</v>
      </c>
      <c r="Q1170" s="545">
        <f t="shared" si="3681"/>
        <v>56352766.369999997</v>
      </c>
      <c r="R1170" s="545">
        <f t="shared" si="3681"/>
        <v>56356007.369999997</v>
      </c>
      <c r="S1170" s="545">
        <f t="shared" si="3681"/>
        <v>79004122.569999993</v>
      </c>
      <c r="T1170" s="545">
        <f t="shared" si="3681"/>
        <v>77473244.699999988</v>
      </c>
      <c r="U1170" s="545">
        <f t="shared" si="3681"/>
        <v>77474336.699999988</v>
      </c>
      <c r="V1170" s="574">
        <f t="shared" si="3654"/>
        <v>98.063663236504439</v>
      </c>
    </row>
    <row r="1171" spans="1:29" ht="15.75" x14ac:dyDescent="0.25">
      <c r="A1171" s="634"/>
      <c r="B1171" s="633" t="s">
        <v>608</v>
      </c>
      <c r="C1171" s="496">
        <f t="shared" ref="C1171" si="3682">G1171+J1171+M1171+P1171+S1171</f>
        <v>14209354.02</v>
      </c>
      <c r="D1171" s="496">
        <f t="shared" ref="D1171" si="3683">H1171+K1171+N1171+Q1171+T1171</f>
        <v>14317644.810000002</v>
      </c>
      <c r="E1171" s="496">
        <f t="shared" ref="E1171" si="3684">I1171+L1171+O1171+R1171+U1171</f>
        <v>14317644.810000002</v>
      </c>
      <c r="F1171" s="516">
        <f t="shared" si="3676"/>
        <v>100.76210917011133</v>
      </c>
      <c r="G1171" s="509">
        <f t="shared" ref="G1171:U1171" si="3685">G90+G189+G946</f>
        <v>1243000</v>
      </c>
      <c r="H1171" s="509">
        <f t="shared" si="3685"/>
        <v>2991582.27</v>
      </c>
      <c r="I1171" s="509">
        <f t="shared" si="3685"/>
        <v>2991582.27</v>
      </c>
      <c r="J1171" s="509">
        <f t="shared" si="3685"/>
        <v>3085034</v>
      </c>
      <c r="K1171" s="509">
        <f t="shared" si="3685"/>
        <v>1967761.1</v>
      </c>
      <c r="L1171" s="509">
        <f t="shared" si="3685"/>
        <v>1967761.1</v>
      </c>
      <c r="M1171" s="509">
        <f t="shared" si="3685"/>
        <v>3115493</v>
      </c>
      <c r="N1171" s="509">
        <f t="shared" si="3685"/>
        <v>3022248.06</v>
      </c>
      <c r="O1171" s="509">
        <f t="shared" si="3685"/>
        <v>3022248.06</v>
      </c>
      <c r="P1171" s="509">
        <f t="shared" si="3685"/>
        <v>3246404.45</v>
      </c>
      <c r="Q1171" s="509">
        <f t="shared" si="3685"/>
        <v>2470122.4400000004</v>
      </c>
      <c r="R1171" s="509">
        <f t="shared" si="3685"/>
        <v>2470122.4400000004</v>
      </c>
      <c r="S1171" s="509">
        <f t="shared" si="3685"/>
        <v>3519422.5700000003</v>
      </c>
      <c r="T1171" s="509">
        <f t="shared" si="3685"/>
        <v>3865930.9400000004</v>
      </c>
      <c r="U1171" s="509">
        <f t="shared" si="3685"/>
        <v>3865930.9400000004</v>
      </c>
      <c r="V1171" s="589">
        <f t="shared" si="3654"/>
        <v>109.84560288252058</v>
      </c>
      <c r="W1171" s="504"/>
      <c r="X1171" s="504"/>
      <c r="Y1171" s="504"/>
      <c r="Z1171" s="504"/>
      <c r="AA1171" s="504"/>
      <c r="AB1171" s="504"/>
      <c r="AC1171" s="504"/>
    </row>
    <row r="1172" spans="1:29" ht="15.75" x14ac:dyDescent="0.25">
      <c r="A1172" s="632"/>
      <c r="B1172" s="633" t="s">
        <v>609</v>
      </c>
      <c r="C1172" s="496">
        <f t="shared" ref="C1172" si="3686">G1172+J1172+M1172+P1172+S1172</f>
        <v>643100</v>
      </c>
      <c r="D1172" s="496">
        <f t="shared" ref="D1172" si="3687">H1172+K1172+N1172+Q1172+T1172</f>
        <v>548328.98</v>
      </c>
      <c r="E1172" s="496">
        <f t="shared" ref="E1172" si="3688">I1172+L1172+O1172+R1172+U1172</f>
        <v>548328.98</v>
      </c>
      <c r="F1172" s="516">
        <f t="shared" ref="F1172" si="3689">E1172/C1172*100</f>
        <v>85.263408490125954</v>
      </c>
      <c r="G1172" s="545">
        <f t="shared" ref="G1172:U1172" si="3690">G91</f>
        <v>298100</v>
      </c>
      <c r="H1172" s="545">
        <f t="shared" si="3690"/>
        <v>74955.8</v>
      </c>
      <c r="I1172" s="545">
        <f t="shared" si="3690"/>
        <v>74955.8</v>
      </c>
      <c r="J1172" s="545">
        <f t="shared" si="3690"/>
        <v>50000</v>
      </c>
      <c r="K1172" s="545">
        <f t="shared" si="3690"/>
        <v>61048.2</v>
      </c>
      <c r="L1172" s="545">
        <f t="shared" si="3690"/>
        <v>61048.2</v>
      </c>
      <c r="M1172" s="545">
        <f t="shared" si="3690"/>
        <v>185000</v>
      </c>
      <c r="N1172" s="545">
        <f t="shared" si="3690"/>
        <v>210513.98</v>
      </c>
      <c r="O1172" s="545">
        <f t="shared" si="3690"/>
        <v>210513.98</v>
      </c>
      <c r="P1172" s="545">
        <f t="shared" si="3690"/>
        <v>110000</v>
      </c>
      <c r="Q1172" s="545">
        <f t="shared" si="3690"/>
        <v>172000</v>
      </c>
      <c r="R1172" s="545">
        <f t="shared" si="3690"/>
        <v>172000</v>
      </c>
      <c r="S1172" s="545">
        <f t="shared" si="3690"/>
        <v>0</v>
      </c>
      <c r="T1172" s="545">
        <f t="shared" si="3690"/>
        <v>29811</v>
      </c>
      <c r="U1172" s="545">
        <f t="shared" si="3690"/>
        <v>29811</v>
      </c>
      <c r="V1172" s="589"/>
      <c r="W1172" s="504"/>
      <c r="X1172" s="504"/>
      <c r="Y1172" s="504"/>
      <c r="Z1172" s="504"/>
      <c r="AA1172" s="504"/>
      <c r="AB1172" s="504"/>
      <c r="AC1172" s="504"/>
    </row>
    <row r="1173" spans="1:29" ht="15.75" x14ac:dyDescent="0.25">
      <c r="A1173" s="634"/>
      <c r="B1173" s="633" t="s">
        <v>771</v>
      </c>
      <c r="C1173" s="496">
        <f t="shared" ref="C1173" si="3691">G1173+J1173+M1173+P1173+S1173</f>
        <v>260000</v>
      </c>
      <c r="D1173" s="496">
        <f t="shared" ref="D1173" si="3692">H1173+K1173+N1173+Q1173+T1173</f>
        <v>288159.59999999998</v>
      </c>
      <c r="E1173" s="496">
        <f t="shared" ref="E1173" si="3693">I1173+L1173+O1173+R1173+U1173</f>
        <v>288159.59999999998</v>
      </c>
      <c r="F1173" s="516">
        <f t="shared" ref="F1173" si="3694">E1173/C1173*100</f>
        <v>110.83061538461538</v>
      </c>
      <c r="G1173" s="509">
        <f t="shared" ref="G1173:U1173" si="3695">G92</f>
        <v>200000</v>
      </c>
      <c r="H1173" s="509">
        <f t="shared" si="3695"/>
        <v>80136.600000000006</v>
      </c>
      <c r="I1173" s="509">
        <f t="shared" si="3695"/>
        <v>80136.600000000006</v>
      </c>
      <c r="J1173" s="509">
        <f t="shared" si="3695"/>
        <v>5000</v>
      </c>
      <c r="K1173" s="509">
        <f t="shared" si="3695"/>
        <v>0</v>
      </c>
      <c r="L1173" s="509">
        <f t="shared" si="3695"/>
        <v>0</v>
      </c>
      <c r="M1173" s="509">
        <f t="shared" si="3695"/>
        <v>10000</v>
      </c>
      <c r="N1173" s="509">
        <f t="shared" si="3695"/>
        <v>30390</v>
      </c>
      <c r="O1173" s="509">
        <f t="shared" si="3695"/>
        <v>30390</v>
      </c>
      <c r="P1173" s="509">
        <f t="shared" si="3695"/>
        <v>20000</v>
      </c>
      <c r="Q1173" s="509">
        <f t="shared" si="3695"/>
        <v>53062</v>
      </c>
      <c r="R1173" s="509">
        <f t="shared" si="3695"/>
        <v>53062</v>
      </c>
      <c r="S1173" s="509">
        <f t="shared" si="3695"/>
        <v>25000</v>
      </c>
      <c r="T1173" s="509">
        <f t="shared" si="3695"/>
        <v>124571</v>
      </c>
      <c r="U1173" s="509">
        <f t="shared" si="3695"/>
        <v>124571</v>
      </c>
      <c r="V1173" s="589">
        <f t="shared" si="3654"/>
        <v>498.28400000000005</v>
      </c>
      <c r="W1173" s="504"/>
      <c r="X1173" s="504"/>
      <c r="Y1173" s="504"/>
      <c r="Z1173" s="504"/>
      <c r="AA1173" s="504"/>
      <c r="AB1173" s="504"/>
      <c r="AC1173" s="504"/>
    </row>
    <row r="1174" spans="1:29" ht="15.75" x14ac:dyDescent="0.25">
      <c r="A1174" s="634"/>
      <c r="B1174" s="633" t="s">
        <v>48</v>
      </c>
      <c r="C1174" s="496">
        <f t="shared" ref="C1174" si="3696">G1174+J1174+M1174+P1174+S1174</f>
        <v>67500</v>
      </c>
      <c r="D1174" s="496">
        <f t="shared" ref="D1174" si="3697">H1174+K1174+N1174+Q1174+T1174</f>
        <v>67500</v>
      </c>
      <c r="E1174" s="496">
        <f t="shared" ref="E1174" si="3698">I1174+L1174+O1174+R1174+U1174</f>
        <v>50375.54</v>
      </c>
      <c r="F1174" s="516">
        <f t="shared" ref="F1174" si="3699">E1174/C1174*100</f>
        <v>74.630429629629631</v>
      </c>
      <c r="G1174" s="509">
        <f t="shared" ref="G1174:U1174" si="3700">G756</f>
        <v>8000</v>
      </c>
      <c r="H1174" s="509">
        <f t="shared" si="3700"/>
        <v>8000</v>
      </c>
      <c r="I1174" s="509">
        <f t="shared" si="3700"/>
        <v>7524.34</v>
      </c>
      <c r="J1174" s="509">
        <f t="shared" si="3700"/>
        <v>30900</v>
      </c>
      <c r="K1174" s="509">
        <f t="shared" si="3700"/>
        <v>30900</v>
      </c>
      <c r="L1174" s="509">
        <f t="shared" si="3700"/>
        <v>6253.2000000000007</v>
      </c>
      <c r="M1174" s="509">
        <f t="shared" si="3700"/>
        <v>8400</v>
      </c>
      <c r="N1174" s="509">
        <f t="shared" si="3700"/>
        <v>8400</v>
      </c>
      <c r="O1174" s="509">
        <f t="shared" si="3700"/>
        <v>12065</v>
      </c>
      <c r="P1174" s="509">
        <f t="shared" si="3700"/>
        <v>9700</v>
      </c>
      <c r="Q1174" s="509">
        <f t="shared" si="3700"/>
        <v>9700</v>
      </c>
      <c r="R1174" s="509">
        <f t="shared" si="3700"/>
        <v>12941</v>
      </c>
      <c r="S1174" s="509">
        <f t="shared" si="3700"/>
        <v>10500</v>
      </c>
      <c r="T1174" s="509">
        <f t="shared" si="3700"/>
        <v>10500</v>
      </c>
      <c r="U1174" s="509">
        <f t="shared" si="3700"/>
        <v>11592</v>
      </c>
      <c r="V1174" s="589">
        <f t="shared" si="3654"/>
        <v>110.4</v>
      </c>
      <c r="W1174" s="504"/>
      <c r="X1174" s="504"/>
      <c r="Y1174" s="504"/>
      <c r="Z1174" s="504"/>
      <c r="AA1174" s="504"/>
      <c r="AB1174" s="504"/>
      <c r="AC1174" s="504"/>
    </row>
    <row r="1175" spans="1:29" ht="15.75" x14ac:dyDescent="0.25">
      <c r="A1175" s="634"/>
      <c r="B1175" s="633" t="s">
        <v>232</v>
      </c>
      <c r="C1175" s="496">
        <f t="shared" ref="C1175" si="3701">G1175+J1175+M1175+P1175+S1175</f>
        <v>4500</v>
      </c>
      <c r="D1175" s="496">
        <f t="shared" ref="D1175" si="3702">H1175+K1175+N1175+Q1175+T1175</f>
        <v>7179.43</v>
      </c>
      <c r="E1175" s="496">
        <f t="shared" ref="E1175" si="3703">I1175+L1175+O1175+R1175+U1175</f>
        <v>7179.43</v>
      </c>
      <c r="F1175" s="516">
        <f t="shared" ref="F1175" si="3704">E1175/C1175*100</f>
        <v>159.54288888888891</v>
      </c>
      <c r="G1175" s="509">
        <f t="shared" ref="G1175:U1175" si="3705">G757</f>
        <v>900</v>
      </c>
      <c r="H1175" s="509">
        <f t="shared" si="3705"/>
        <v>1800</v>
      </c>
      <c r="I1175" s="509">
        <f t="shared" si="3705"/>
        <v>1800</v>
      </c>
      <c r="J1175" s="509">
        <f t="shared" si="3705"/>
        <v>900</v>
      </c>
      <c r="K1175" s="509">
        <f t="shared" si="3705"/>
        <v>900</v>
      </c>
      <c r="L1175" s="509">
        <f t="shared" si="3705"/>
        <v>900</v>
      </c>
      <c r="M1175" s="509">
        <f t="shared" si="3705"/>
        <v>900</v>
      </c>
      <c r="N1175" s="509">
        <f t="shared" si="3705"/>
        <v>1644.3</v>
      </c>
      <c r="O1175" s="509">
        <f t="shared" si="3705"/>
        <v>1644.3</v>
      </c>
      <c r="P1175" s="509">
        <f t="shared" si="3705"/>
        <v>900</v>
      </c>
      <c r="Q1175" s="509">
        <f t="shared" si="3705"/>
        <v>2835.13</v>
      </c>
      <c r="R1175" s="509">
        <f t="shared" si="3705"/>
        <v>2835.13</v>
      </c>
      <c r="S1175" s="509">
        <f t="shared" si="3705"/>
        <v>900</v>
      </c>
      <c r="T1175" s="509">
        <f t="shared" si="3705"/>
        <v>0</v>
      </c>
      <c r="U1175" s="509">
        <f t="shared" si="3705"/>
        <v>0</v>
      </c>
      <c r="V1175" s="589"/>
      <c r="W1175" s="504"/>
      <c r="X1175" s="504"/>
      <c r="Y1175" s="504"/>
      <c r="Z1175" s="504"/>
      <c r="AA1175" s="504"/>
      <c r="AB1175" s="504"/>
      <c r="AC1175" s="504"/>
    </row>
    <row r="1176" spans="1:29" ht="18" customHeight="1" x14ac:dyDescent="0.25">
      <c r="A1176" s="634"/>
      <c r="B1176" s="633" t="s">
        <v>772</v>
      </c>
      <c r="C1176" s="496">
        <f t="shared" ref="C1176" si="3706">G1176+J1176+M1176+P1176+S1176</f>
        <v>215400000</v>
      </c>
      <c r="D1176" s="496">
        <f t="shared" ref="D1176" si="3707">H1176+K1176+N1176+Q1176+T1176</f>
        <v>182045006.55000001</v>
      </c>
      <c r="E1176" s="496">
        <f t="shared" ref="E1176" si="3708">I1176+L1176+O1176+R1176+U1176</f>
        <v>182045006.55000001</v>
      </c>
      <c r="F1176" s="516">
        <f t="shared" ref="F1176" si="3709">E1176/C1176*100</f>
        <v>84.514859122562683</v>
      </c>
      <c r="G1176" s="509">
        <f t="shared" ref="G1176:U1176" si="3710">G93</f>
        <v>0</v>
      </c>
      <c r="H1176" s="509">
        <f t="shared" si="3710"/>
        <v>0</v>
      </c>
      <c r="I1176" s="509">
        <f t="shared" si="3710"/>
        <v>0</v>
      </c>
      <c r="J1176" s="509">
        <f t="shared" si="3710"/>
        <v>0</v>
      </c>
      <c r="K1176" s="509">
        <f t="shared" si="3710"/>
        <v>0</v>
      </c>
      <c r="L1176" s="509">
        <f t="shared" si="3710"/>
        <v>0</v>
      </c>
      <c r="M1176" s="509">
        <f t="shared" si="3710"/>
        <v>58100000</v>
      </c>
      <c r="N1176" s="509">
        <f t="shared" si="3710"/>
        <v>62327840</v>
      </c>
      <c r="O1176" s="509">
        <f t="shared" si="3710"/>
        <v>62327840</v>
      </c>
      <c r="P1176" s="509">
        <f t="shared" si="3710"/>
        <v>84400000</v>
      </c>
      <c r="Q1176" s="509">
        <f t="shared" si="3710"/>
        <v>50645166.549999997</v>
      </c>
      <c r="R1176" s="509">
        <f t="shared" si="3710"/>
        <v>50645166.549999997</v>
      </c>
      <c r="S1176" s="509">
        <f t="shared" si="3710"/>
        <v>72900000</v>
      </c>
      <c r="T1176" s="509">
        <f t="shared" si="3710"/>
        <v>69072000</v>
      </c>
      <c r="U1176" s="509">
        <f t="shared" si="3710"/>
        <v>69072000</v>
      </c>
      <c r="V1176" s="589">
        <f t="shared" si="3654"/>
        <v>94.748971193415642</v>
      </c>
      <c r="W1176" s="504"/>
      <c r="X1176" s="504"/>
      <c r="Y1176" s="504"/>
      <c r="Z1176" s="504"/>
      <c r="AA1176" s="504"/>
      <c r="AB1176" s="504"/>
      <c r="AC1176" s="504"/>
    </row>
    <row r="1177" spans="1:29" ht="51.75" customHeight="1" x14ac:dyDescent="0.25">
      <c r="A1177" s="634"/>
      <c r="B1177" s="633" t="s">
        <v>149</v>
      </c>
      <c r="C1177" s="496">
        <f t="shared" ref="C1177:C1180" si="3711">G1177+J1177+M1177+P1177+S1177</f>
        <v>566500</v>
      </c>
      <c r="D1177" s="496">
        <f t="shared" ref="D1177:D1180" si="3712">H1177+K1177+N1177+Q1177+T1177</f>
        <v>734647.47</v>
      </c>
      <c r="E1177" s="496">
        <f t="shared" ref="E1177:E1180" si="3713">I1177+L1177+O1177+R1177+U1177</f>
        <v>734647.47</v>
      </c>
      <c r="F1177" s="516">
        <f t="shared" ref="F1177:F1185" si="3714">E1177/C1177*100</f>
        <v>129.68181288614298</v>
      </c>
      <c r="G1177" s="509">
        <f t="shared" ref="G1177:U1177" si="3715">G758</f>
        <v>143200</v>
      </c>
      <c r="H1177" s="509">
        <f t="shared" si="3715"/>
        <v>175070</v>
      </c>
      <c r="I1177" s="509">
        <f t="shared" si="3715"/>
        <v>175070</v>
      </c>
      <c r="J1177" s="509">
        <f t="shared" si="3715"/>
        <v>120900</v>
      </c>
      <c r="K1177" s="509">
        <f t="shared" si="3715"/>
        <v>124056.25</v>
      </c>
      <c r="L1177" s="509">
        <f t="shared" si="3715"/>
        <v>124056.25</v>
      </c>
      <c r="M1177" s="509">
        <f t="shared" si="3715"/>
        <v>98100</v>
      </c>
      <c r="N1177" s="509">
        <f t="shared" si="3715"/>
        <v>140102.72</v>
      </c>
      <c r="O1177" s="509">
        <f t="shared" si="3715"/>
        <v>140102.72</v>
      </c>
      <c r="P1177" s="509">
        <f t="shared" si="3715"/>
        <v>100900</v>
      </c>
      <c r="Q1177" s="509">
        <f t="shared" si="3715"/>
        <v>151620</v>
      </c>
      <c r="R1177" s="509">
        <f t="shared" si="3715"/>
        <v>151620</v>
      </c>
      <c r="S1177" s="509">
        <f t="shared" si="3715"/>
        <v>103400</v>
      </c>
      <c r="T1177" s="509">
        <f t="shared" si="3715"/>
        <v>143798.5</v>
      </c>
      <c r="U1177" s="509">
        <f t="shared" si="3715"/>
        <v>143798.5</v>
      </c>
      <c r="V1177" s="589">
        <f t="shared" si="3654"/>
        <v>139.0701160541586</v>
      </c>
      <c r="W1177" s="504"/>
      <c r="X1177" s="504"/>
      <c r="Y1177" s="504"/>
      <c r="Z1177" s="504"/>
      <c r="AA1177" s="504"/>
      <c r="AB1177" s="504"/>
      <c r="AC1177" s="504"/>
    </row>
    <row r="1178" spans="1:29" ht="21" customHeight="1" x14ac:dyDescent="0.25">
      <c r="A1178" s="634"/>
      <c r="B1178" s="633" t="s">
        <v>204</v>
      </c>
      <c r="C1178" s="496">
        <f t="shared" si="3711"/>
        <v>153900</v>
      </c>
      <c r="D1178" s="496">
        <f t="shared" si="3712"/>
        <v>243827.39</v>
      </c>
      <c r="E1178" s="496">
        <f t="shared" si="3713"/>
        <v>243827.39</v>
      </c>
      <c r="F1178" s="516">
        <f t="shared" si="3714"/>
        <v>158.43235217673814</v>
      </c>
      <c r="G1178" s="509">
        <f t="shared" ref="G1178:U1178" si="3716">G759</f>
        <v>38500</v>
      </c>
      <c r="H1178" s="509">
        <f t="shared" si="3716"/>
        <v>35200</v>
      </c>
      <c r="I1178" s="509">
        <f t="shared" si="3716"/>
        <v>35200</v>
      </c>
      <c r="J1178" s="509">
        <f t="shared" si="3716"/>
        <v>38400</v>
      </c>
      <c r="K1178" s="509">
        <f t="shared" si="3716"/>
        <v>52362.869999999995</v>
      </c>
      <c r="L1178" s="509">
        <f t="shared" si="3716"/>
        <v>52362.869999999995</v>
      </c>
      <c r="M1178" s="509">
        <f t="shared" si="3716"/>
        <v>39900</v>
      </c>
      <c r="N1178" s="509">
        <f t="shared" si="3716"/>
        <v>51520.520000000004</v>
      </c>
      <c r="O1178" s="509">
        <f t="shared" si="3716"/>
        <v>51520.520000000004</v>
      </c>
      <c r="P1178" s="509">
        <f t="shared" si="3716"/>
        <v>18200</v>
      </c>
      <c r="Q1178" s="509">
        <f t="shared" si="3716"/>
        <v>52625.9</v>
      </c>
      <c r="R1178" s="509">
        <f t="shared" si="3716"/>
        <v>52625.9</v>
      </c>
      <c r="S1178" s="509">
        <f t="shared" si="3716"/>
        <v>18900</v>
      </c>
      <c r="T1178" s="509">
        <f t="shared" si="3716"/>
        <v>52118.1</v>
      </c>
      <c r="U1178" s="509">
        <f t="shared" si="3716"/>
        <v>52118.1</v>
      </c>
      <c r="V1178" s="589">
        <f t="shared" si="3654"/>
        <v>275.75714285714287</v>
      </c>
      <c r="W1178" s="504"/>
      <c r="X1178" s="504"/>
      <c r="Y1178" s="504"/>
      <c r="Z1178" s="504"/>
      <c r="AA1178" s="504"/>
      <c r="AB1178" s="504"/>
      <c r="AC1178" s="504"/>
    </row>
    <row r="1179" spans="1:29" ht="22.5" customHeight="1" x14ac:dyDescent="0.25">
      <c r="A1179" s="634"/>
      <c r="B1179" s="633" t="s">
        <v>197</v>
      </c>
      <c r="C1179" s="496">
        <f t="shared" si="3711"/>
        <v>26400</v>
      </c>
      <c r="D1179" s="496">
        <f t="shared" si="3712"/>
        <v>160742</v>
      </c>
      <c r="E1179" s="496">
        <f t="shared" si="3713"/>
        <v>160742</v>
      </c>
      <c r="F1179" s="516">
        <f t="shared" si="3714"/>
        <v>608.87121212121212</v>
      </c>
      <c r="G1179" s="509">
        <f t="shared" ref="G1179:U1179" si="3717">G760</f>
        <v>4500</v>
      </c>
      <c r="H1179" s="509">
        <f t="shared" si="3717"/>
        <v>94585</v>
      </c>
      <c r="I1179" s="509">
        <f t="shared" si="3717"/>
        <v>94585</v>
      </c>
      <c r="J1179" s="509">
        <f t="shared" si="3717"/>
        <v>5200</v>
      </c>
      <c r="K1179" s="509">
        <f t="shared" si="3717"/>
        <v>6700</v>
      </c>
      <c r="L1179" s="509">
        <f t="shared" si="3717"/>
        <v>6700</v>
      </c>
      <c r="M1179" s="509">
        <f t="shared" si="3717"/>
        <v>4600</v>
      </c>
      <c r="N1179" s="509">
        <f t="shared" si="3717"/>
        <v>47357</v>
      </c>
      <c r="O1179" s="509">
        <f t="shared" si="3717"/>
        <v>47357</v>
      </c>
      <c r="P1179" s="509">
        <f t="shared" si="3717"/>
        <v>6100</v>
      </c>
      <c r="Q1179" s="509">
        <f t="shared" si="3717"/>
        <v>6100</v>
      </c>
      <c r="R1179" s="509">
        <f t="shared" si="3717"/>
        <v>6100</v>
      </c>
      <c r="S1179" s="509">
        <f t="shared" si="3717"/>
        <v>6000</v>
      </c>
      <c r="T1179" s="509">
        <f t="shared" si="3717"/>
        <v>6000</v>
      </c>
      <c r="U1179" s="509">
        <f t="shared" si="3717"/>
        <v>6000</v>
      </c>
      <c r="V1179" s="589">
        <f t="shared" si="3654"/>
        <v>100</v>
      </c>
      <c r="W1179" s="504"/>
      <c r="X1179" s="504"/>
      <c r="Y1179" s="504"/>
      <c r="Z1179" s="504"/>
      <c r="AA1179" s="504"/>
      <c r="AB1179" s="504"/>
      <c r="AC1179" s="504"/>
    </row>
    <row r="1180" spans="1:29" ht="39.75" customHeight="1" x14ac:dyDescent="0.25">
      <c r="A1180" s="634"/>
      <c r="B1180" s="633" t="s">
        <v>17</v>
      </c>
      <c r="C1180" s="496">
        <f t="shared" si="3711"/>
        <v>24616411</v>
      </c>
      <c r="D1180" s="496">
        <f t="shared" si="3712"/>
        <v>53930571.340000004</v>
      </c>
      <c r="E1180" s="496">
        <f t="shared" si="3713"/>
        <v>53930571.340000004</v>
      </c>
      <c r="F1180" s="516">
        <f t="shared" si="3714"/>
        <v>219.08381095846994</v>
      </c>
      <c r="G1180" s="509">
        <f t="shared" ref="G1180:U1180" si="3718">G94+G279</f>
        <v>2008000</v>
      </c>
      <c r="H1180" s="509">
        <f t="shared" si="3718"/>
        <v>8567370.3900000006</v>
      </c>
      <c r="I1180" s="509">
        <f t="shared" si="3718"/>
        <v>8567370.3900000006</v>
      </c>
      <c r="J1180" s="509">
        <f t="shared" si="3718"/>
        <v>15988411</v>
      </c>
      <c r="K1180" s="509">
        <f t="shared" si="3718"/>
        <v>1970364.4899999998</v>
      </c>
      <c r="L1180" s="509">
        <f t="shared" si="3718"/>
        <v>1970364.4899999998</v>
      </c>
      <c r="M1180" s="509">
        <f t="shared" si="3718"/>
        <v>2000000</v>
      </c>
      <c r="N1180" s="509">
        <f t="shared" si="3718"/>
        <v>36434786.950000003</v>
      </c>
      <c r="O1180" s="509">
        <f t="shared" si="3718"/>
        <v>36434786.950000003</v>
      </c>
      <c r="P1180" s="509">
        <f t="shared" si="3718"/>
        <v>2200000</v>
      </c>
      <c r="Q1180" s="509">
        <f t="shared" si="3718"/>
        <v>2789534.35</v>
      </c>
      <c r="R1180" s="509">
        <f t="shared" si="3718"/>
        <v>2789534.35</v>
      </c>
      <c r="S1180" s="509">
        <f t="shared" si="3718"/>
        <v>2420000</v>
      </c>
      <c r="T1180" s="509">
        <f t="shared" si="3718"/>
        <v>4168515.16</v>
      </c>
      <c r="U1180" s="509">
        <f t="shared" si="3718"/>
        <v>4168515.16</v>
      </c>
      <c r="V1180" s="589">
        <f t="shared" si="3654"/>
        <v>172.25269256198348</v>
      </c>
      <c r="W1180" s="504"/>
      <c r="X1180" s="504"/>
      <c r="Y1180" s="504"/>
      <c r="Z1180" s="504"/>
      <c r="AA1180" s="504"/>
      <c r="AB1180" s="504"/>
      <c r="AC1180" s="504"/>
    </row>
    <row r="1181" spans="1:29" s="497" customFormat="1" ht="31.5" x14ac:dyDescent="0.25">
      <c r="A1181" s="544"/>
      <c r="B1181" s="583" t="s">
        <v>139</v>
      </c>
      <c r="C1181" s="528">
        <f t="shared" ref="C1181" si="3719">G1181+J1181+M1181+P1181+S1181</f>
        <v>269000</v>
      </c>
      <c r="D1181" s="528">
        <f t="shared" ref="D1181" si="3720">H1181+K1181+N1181+Q1181+T1181</f>
        <v>345473.05</v>
      </c>
      <c r="E1181" s="528">
        <f t="shared" ref="E1181" si="3721">I1181+L1181+O1181+R1181+U1181</f>
        <v>1463891.75</v>
      </c>
      <c r="F1181" s="564">
        <f t="shared" si="3714"/>
        <v>544.19767657992566</v>
      </c>
      <c r="G1181" s="545">
        <f>G1183+G1184+G1185</f>
        <v>73500</v>
      </c>
      <c r="H1181" s="545">
        <f t="shared" ref="H1181:V1181" si="3722">H1183+H1184+H1185</f>
        <v>144295.25</v>
      </c>
      <c r="I1181" s="545">
        <f t="shared" si="3722"/>
        <v>1229030.25</v>
      </c>
      <c r="J1181" s="545">
        <f t="shared" si="3722"/>
        <v>41500</v>
      </c>
      <c r="K1181" s="545">
        <f t="shared" si="3722"/>
        <v>41500</v>
      </c>
      <c r="L1181" s="545">
        <f t="shared" si="3722"/>
        <v>75183.7</v>
      </c>
      <c r="M1181" s="545">
        <f t="shared" si="3722"/>
        <v>34000</v>
      </c>
      <c r="N1181" s="545">
        <f t="shared" si="3722"/>
        <v>34000</v>
      </c>
      <c r="O1181" s="545">
        <f t="shared" si="3722"/>
        <v>34000</v>
      </c>
      <c r="P1181" s="545">
        <f t="shared" si="3722"/>
        <v>17500</v>
      </c>
      <c r="Q1181" s="545">
        <f t="shared" si="3722"/>
        <v>17500</v>
      </c>
      <c r="R1181" s="545">
        <f t="shared" si="3722"/>
        <v>17500</v>
      </c>
      <c r="S1181" s="545">
        <f t="shared" si="3722"/>
        <v>102500</v>
      </c>
      <c r="T1181" s="545">
        <f t="shared" si="3722"/>
        <v>108177.8</v>
      </c>
      <c r="U1181" s="545">
        <f t="shared" si="3722"/>
        <v>108177.8</v>
      </c>
      <c r="V1181" s="545">
        <f t="shared" si="3722"/>
        <v>105.53931707317072</v>
      </c>
    </row>
    <row r="1182" spans="1:29" ht="15.75" x14ac:dyDescent="0.25">
      <c r="A1182" s="632"/>
      <c r="B1182" s="583" t="s">
        <v>155</v>
      </c>
      <c r="C1182" s="528"/>
      <c r="D1182" s="528"/>
      <c r="E1182" s="528"/>
      <c r="F1182" s="516"/>
      <c r="G1182" s="545"/>
      <c r="H1182" s="542"/>
      <c r="I1182" s="542"/>
      <c r="J1182" s="542"/>
      <c r="K1182" s="542"/>
      <c r="L1182" s="542"/>
      <c r="M1182" s="542"/>
      <c r="N1182" s="542"/>
      <c r="O1182" s="542"/>
      <c r="P1182" s="542"/>
      <c r="Q1182" s="542"/>
      <c r="R1182" s="542"/>
      <c r="S1182" s="542"/>
      <c r="T1182" s="542"/>
      <c r="U1182" s="542"/>
      <c r="V1182" s="574"/>
      <c r="W1182" s="504"/>
      <c r="X1182" s="504"/>
      <c r="Y1182" s="504"/>
      <c r="Z1182" s="504"/>
      <c r="AA1182" s="504"/>
      <c r="AB1182" s="504"/>
      <c r="AC1182" s="504"/>
    </row>
    <row r="1183" spans="1:29" ht="15.75" x14ac:dyDescent="0.25">
      <c r="A1183" s="635"/>
      <c r="B1183" s="633" t="s">
        <v>50</v>
      </c>
      <c r="C1183" s="496">
        <f t="shared" ref="C1183" si="3723">G1183+J1183+M1183+P1183+S1183</f>
        <v>192000</v>
      </c>
      <c r="D1183" s="496">
        <f t="shared" ref="D1183" si="3724">H1183+K1183+N1183+Q1183+T1183</f>
        <v>197677.8</v>
      </c>
      <c r="E1183" s="496">
        <f t="shared" ref="E1183" si="3725">I1183+L1183+O1183+R1183+U1183</f>
        <v>197677.8</v>
      </c>
      <c r="F1183" s="516">
        <f t="shared" si="3714"/>
        <v>102.9571875</v>
      </c>
      <c r="G1183" s="509">
        <f t="shared" ref="G1183:U1183" si="3726">G945+G1069</f>
        <v>16500</v>
      </c>
      <c r="H1183" s="509">
        <f t="shared" si="3726"/>
        <v>16500</v>
      </c>
      <c r="I1183" s="509">
        <f t="shared" si="3726"/>
        <v>16500</v>
      </c>
      <c r="J1183" s="509">
        <f t="shared" si="3726"/>
        <v>21500</v>
      </c>
      <c r="K1183" s="509">
        <f t="shared" si="3726"/>
        <v>21500</v>
      </c>
      <c r="L1183" s="509">
        <f t="shared" si="3726"/>
        <v>21500</v>
      </c>
      <c r="M1183" s="509">
        <f t="shared" si="3726"/>
        <v>34000</v>
      </c>
      <c r="N1183" s="509">
        <f t="shared" si="3726"/>
        <v>34000</v>
      </c>
      <c r="O1183" s="509">
        <f t="shared" si="3726"/>
        <v>34000</v>
      </c>
      <c r="P1183" s="509">
        <f t="shared" si="3726"/>
        <v>17500</v>
      </c>
      <c r="Q1183" s="509">
        <f t="shared" si="3726"/>
        <v>17500</v>
      </c>
      <c r="R1183" s="509">
        <f t="shared" si="3726"/>
        <v>17500</v>
      </c>
      <c r="S1183" s="509">
        <f t="shared" si="3726"/>
        <v>102500</v>
      </c>
      <c r="T1183" s="509">
        <f t="shared" si="3726"/>
        <v>108177.8</v>
      </c>
      <c r="U1183" s="509">
        <f t="shared" si="3726"/>
        <v>108177.8</v>
      </c>
      <c r="V1183" s="589">
        <f t="shared" ref="V1183" si="3727">U1183/S1183*100</f>
        <v>105.53931707317072</v>
      </c>
      <c r="W1183" s="504"/>
      <c r="X1183" s="504"/>
      <c r="Y1183" s="504"/>
      <c r="Z1183" s="504"/>
      <c r="AA1183" s="504"/>
      <c r="AB1183" s="504"/>
      <c r="AC1183" s="504"/>
    </row>
    <row r="1184" spans="1:29" ht="15.75" x14ac:dyDescent="0.25">
      <c r="A1184" s="635"/>
      <c r="B1184" s="633" t="s">
        <v>186</v>
      </c>
      <c r="C1184" s="496">
        <f t="shared" ref="C1184" si="3728">G1184+J1184+M1184+P1184+S1184</f>
        <v>62000</v>
      </c>
      <c r="D1184" s="496">
        <f t="shared" ref="D1184" si="3729">H1184+K1184+N1184+Q1184+T1184</f>
        <v>62000</v>
      </c>
      <c r="E1184" s="496">
        <f t="shared" ref="E1184" si="3730">I1184+L1184+O1184+R1184+U1184</f>
        <v>1180418.7</v>
      </c>
      <c r="F1184" s="516">
        <f t="shared" si="3714"/>
        <v>1903.901129032258</v>
      </c>
      <c r="G1184" s="509">
        <f t="shared" ref="G1184:V1184" si="3731">G762</f>
        <v>42000</v>
      </c>
      <c r="H1184" s="509">
        <f t="shared" si="3731"/>
        <v>42000</v>
      </c>
      <c r="I1184" s="509">
        <f t="shared" si="3731"/>
        <v>1126735</v>
      </c>
      <c r="J1184" s="509">
        <f t="shared" si="3731"/>
        <v>20000</v>
      </c>
      <c r="K1184" s="509">
        <f t="shared" si="3731"/>
        <v>20000</v>
      </c>
      <c r="L1184" s="509">
        <f t="shared" si="3731"/>
        <v>53683.7</v>
      </c>
      <c r="M1184" s="509">
        <f t="shared" si="3731"/>
        <v>0</v>
      </c>
      <c r="N1184" s="509">
        <f t="shared" si="3731"/>
        <v>0</v>
      </c>
      <c r="O1184" s="509">
        <f t="shared" si="3731"/>
        <v>0</v>
      </c>
      <c r="P1184" s="509">
        <f t="shared" si="3731"/>
        <v>0</v>
      </c>
      <c r="Q1184" s="509">
        <f t="shared" si="3731"/>
        <v>0</v>
      </c>
      <c r="R1184" s="509">
        <f t="shared" si="3731"/>
        <v>0</v>
      </c>
      <c r="S1184" s="509">
        <f t="shared" si="3731"/>
        <v>0</v>
      </c>
      <c r="T1184" s="509">
        <f t="shared" si="3731"/>
        <v>0</v>
      </c>
      <c r="U1184" s="509">
        <f t="shared" si="3731"/>
        <v>0</v>
      </c>
      <c r="V1184" s="509">
        <f t="shared" si="3731"/>
        <v>0</v>
      </c>
      <c r="W1184" s="504"/>
      <c r="X1184" s="504"/>
      <c r="Y1184" s="504"/>
      <c r="Z1184" s="504"/>
      <c r="AA1184" s="504"/>
      <c r="AB1184" s="504"/>
      <c r="AC1184" s="504"/>
    </row>
    <row r="1185" spans="1:29" ht="15.75" x14ac:dyDescent="0.25">
      <c r="A1185" s="635"/>
      <c r="B1185" s="633" t="s">
        <v>204</v>
      </c>
      <c r="C1185" s="496">
        <f t="shared" ref="C1185" si="3732">G1185+J1185+M1185+P1185+S1185</f>
        <v>15000</v>
      </c>
      <c r="D1185" s="496">
        <f t="shared" ref="D1185" si="3733">H1185+K1185+N1185+Q1185+T1185</f>
        <v>85795.25</v>
      </c>
      <c r="E1185" s="496">
        <f t="shared" ref="E1185" si="3734">I1185+L1185+O1185+R1185+U1185</f>
        <v>85795.25</v>
      </c>
      <c r="F1185" s="516">
        <f t="shared" si="3714"/>
        <v>571.96833333333336</v>
      </c>
      <c r="G1185" s="509">
        <f>G763</f>
        <v>15000</v>
      </c>
      <c r="H1185" s="509">
        <f t="shared" ref="H1185:V1185" si="3735">H763</f>
        <v>85795.25</v>
      </c>
      <c r="I1185" s="509">
        <f t="shared" si="3735"/>
        <v>85795.25</v>
      </c>
      <c r="J1185" s="509">
        <f t="shared" si="3735"/>
        <v>0</v>
      </c>
      <c r="K1185" s="509">
        <f t="shared" si="3735"/>
        <v>0</v>
      </c>
      <c r="L1185" s="509">
        <f t="shared" si="3735"/>
        <v>0</v>
      </c>
      <c r="M1185" s="509">
        <f t="shared" si="3735"/>
        <v>0</v>
      </c>
      <c r="N1185" s="509">
        <f t="shared" si="3735"/>
        <v>0</v>
      </c>
      <c r="O1185" s="509">
        <f t="shared" si="3735"/>
        <v>0</v>
      </c>
      <c r="P1185" s="509">
        <f t="shared" si="3735"/>
        <v>0</v>
      </c>
      <c r="Q1185" s="509">
        <f t="shared" si="3735"/>
        <v>0</v>
      </c>
      <c r="R1185" s="509">
        <f t="shared" si="3735"/>
        <v>0</v>
      </c>
      <c r="S1185" s="509">
        <f t="shared" si="3735"/>
        <v>0</v>
      </c>
      <c r="T1185" s="509">
        <f t="shared" si="3735"/>
        <v>0</v>
      </c>
      <c r="U1185" s="509">
        <f t="shared" si="3735"/>
        <v>0</v>
      </c>
      <c r="V1185" s="509">
        <f t="shared" si="3735"/>
        <v>0</v>
      </c>
      <c r="W1185" s="504"/>
      <c r="X1185" s="504"/>
      <c r="Y1185" s="504"/>
      <c r="Z1185" s="504"/>
      <c r="AA1185" s="504"/>
      <c r="AB1185" s="504"/>
      <c r="AC1185" s="504"/>
    </row>
    <row r="1186" spans="1:29" x14ac:dyDescent="0.25">
      <c r="A1186" s="616"/>
      <c r="B1186" s="505"/>
      <c r="C1186" s="505"/>
      <c r="D1186" s="505"/>
      <c r="E1186" s="505"/>
      <c r="F1186" s="574"/>
      <c r="G1186" s="545"/>
      <c r="H1186" s="545"/>
      <c r="I1186" s="545"/>
      <c r="J1186" s="545"/>
      <c r="K1186" s="545"/>
      <c r="L1186" s="545"/>
      <c r="M1186" s="545"/>
      <c r="N1186" s="545"/>
      <c r="O1186" s="545"/>
      <c r="P1186" s="545"/>
      <c r="Q1186" s="545"/>
      <c r="R1186" s="545"/>
      <c r="S1186" s="545"/>
      <c r="T1186" s="545"/>
      <c r="U1186" s="545"/>
      <c r="V1186" s="574"/>
      <c r="W1186" s="504"/>
      <c r="X1186" s="504"/>
      <c r="Y1186" s="504"/>
      <c r="Z1186" s="504"/>
      <c r="AA1186" s="504"/>
      <c r="AB1186" s="504"/>
      <c r="AC1186" s="504"/>
    </row>
    <row r="1187" spans="1:29" x14ac:dyDescent="0.25">
      <c r="A1187" s="616"/>
      <c r="B1187" s="505"/>
      <c r="C1187" s="505"/>
      <c r="D1187" s="505"/>
      <c r="E1187" s="505"/>
      <c r="F1187" s="589"/>
      <c r="H1187" s="498"/>
      <c r="I1187" s="498"/>
      <c r="J1187" s="498"/>
      <c r="K1187" s="498"/>
      <c r="L1187" s="498"/>
      <c r="M1187" s="498"/>
      <c r="N1187" s="498"/>
      <c r="O1187" s="498"/>
      <c r="P1187" s="498"/>
      <c r="Q1187" s="498"/>
      <c r="R1187" s="498"/>
      <c r="S1187" s="498"/>
      <c r="T1187" s="498"/>
      <c r="U1187" s="498"/>
      <c r="V1187" s="561"/>
      <c r="W1187" s="504"/>
      <c r="X1187" s="504"/>
      <c r="Y1187" s="504"/>
      <c r="Z1187" s="504"/>
      <c r="AA1187" s="504"/>
      <c r="AB1187" s="504"/>
      <c r="AC1187" s="504"/>
    </row>
    <row r="1188" spans="1:29" x14ac:dyDescent="0.25">
      <c r="A1188" s="616"/>
      <c r="G1188" s="555"/>
      <c r="H1188" s="555"/>
      <c r="I1188" s="555"/>
      <c r="J1188" s="555"/>
      <c r="K1188" s="555"/>
      <c r="L1188" s="555"/>
      <c r="M1188" s="555"/>
      <c r="N1188" s="555"/>
      <c r="O1188" s="555"/>
      <c r="P1188" s="555"/>
      <c r="Q1188" s="555"/>
      <c r="R1188" s="555"/>
      <c r="S1188" s="555"/>
      <c r="T1188" s="555"/>
      <c r="U1188" s="555"/>
      <c r="V1188" s="608"/>
      <c r="W1188" s="504"/>
      <c r="X1188" s="504"/>
      <c r="Y1188" s="504"/>
      <c r="Z1188" s="504"/>
      <c r="AA1188" s="504"/>
      <c r="AB1188" s="504"/>
      <c r="AC1188" s="504"/>
    </row>
    <row r="1189" spans="1:29" x14ac:dyDescent="0.25">
      <c r="A1189" s="616"/>
      <c r="H1189" s="556"/>
      <c r="I1189" s="556"/>
      <c r="J1189" s="556"/>
      <c r="K1189" s="556"/>
      <c r="L1189" s="556"/>
      <c r="M1189" s="556"/>
      <c r="N1189" s="556"/>
      <c r="O1189" s="556"/>
      <c r="P1189" s="556"/>
      <c r="Q1189" s="556"/>
      <c r="R1189" s="556"/>
      <c r="S1189" s="556"/>
      <c r="T1189" s="556"/>
      <c r="U1189" s="556"/>
      <c r="V1189" s="612"/>
      <c r="W1189" s="504"/>
      <c r="X1189" s="504"/>
      <c r="Y1189" s="504"/>
      <c r="Z1189" s="504"/>
      <c r="AA1189" s="504"/>
      <c r="AB1189" s="504"/>
      <c r="AC1189" s="504"/>
    </row>
    <row r="1190" spans="1:29" x14ac:dyDescent="0.25">
      <c r="A1190" s="616"/>
      <c r="H1190" s="556"/>
      <c r="I1190" s="556"/>
      <c r="J1190" s="556"/>
      <c r="K1190" s="556"/>
      <c r="L1190" s="556"/>
      <c r="M1190" s="556"/>
      <c r="N1190" s="556"/>
      <c r="O1190" s="556"/>
      <c r="P1190" s="556"/>
      <c r="Q1190" s="556"/>
      <c r="R1190" s="556"/>
      <c r="S1190" s="556"/>
      <c r="T1190" s="556"/>
      <c r="U1190" s="556"/>
      <c r="V1190" s="612"/>
      <c r="W1190" s="504"/>
      <c r="X1190" s="504"/>
      <c r="Y1190" s="504"/>
      <c r="Z1190" s="504"/>
      <c r="AA1190" s="504"/>
      <c r="AB1190" s="504"/>
      <c r="AC1190" s="504"/>
    </row>
    <row r="1191" spans="1:29" x14ac:dyDescent="0.25">
      <c r="A1191" s="616"/>
      <c r="H1191" s="556"/>
      <c r="I1191" s="556"/>
      <c r="J1191" s="556"/>
      <c r="K1191" s="556"/>
      <c r="L1191" s="556"/>
      <c r="M1191" s="556"/>
      <c r="N1191" s="556"/>
      <c r="O1191" s="556"/>
      <c r="P1191" s="556"/>
      <c r="Q1191" s="556"/>
      <c r="R1191" s="556"/>
      <c r="S1191" s="556"/>
      <c r="T1191" s="556"/>
      <c r="U1191" s="556"/>
      <c r="V1191" s="612"/>
      <c r="W1191" s="504"/>
      <c r="X1191" s="504"/>
      <c r="Y1191" s="504"/>
      <c r="Z1191" s="504"/>
      <c r="AA1191" s="504"/>
      <c r="AB1191" s="504"/>
      <c r="AC1191" s="504"/>
    </row>
    <row r="1192" spans="1:29" x14ac:dyDescent="0.25">
      <c r="A1192" s="616"/>
      <c r="H1192" s="556"/>
      <c r="I1192" s="556"/>
      <c r="J1192" s="556"/>
      <c r="K1192" s="556"/>
      <c r="L1192" s="556"/>
      <c r="M1192" s="556"/>
      <c r="N1192" s="556"/>
      <c r="O1192" s="556"/>
      <c r="P1192" s="556"/>
      <c r="Q1192" s="556"/>
      <c r="R1192" s="556"/>
      <c r="S1192" s="556"/>
      <c r="T1192" s="556"/>
      <c r="U1192" s="556"/>
      <c r="V1192" s="612"/>
      <c r="W1192" s="504"/>
      <c r="X1192" s="504"/>
      <c r="Y1192" s="504"/>
      <c r="Z1192" s="504"/>
      <c r="AA1192" s="504"/>
      <c r="AB1192" s="504"/>
      <c r="AC1192" s="504"/>
    </row>
    <row r="1193" spans="1:29" x14ac:dyDescent="0.25">
      <c r="A1193" s="616"/>
      <c r="H1193" s="556"/>
      <c r="I1193" s="556"/>
      <c r="J1193" s="556"/>
      <c r="K1193" s="556"/>
      <c r="L1193" s="556"/>
      <c r="M1193" s="556"/>
      <c r="N1193" s="556"/>
      <c r="O1193" s="556"/>
      <c r="P1193" s="556"/>
      <c r="Q1193" s="556"/>
      <c r="R1193" s="556"/>
      <c r="S1193" s="556"/>
      <c r="T1193" s="556"/>
      <c r="U1193" s="556"/>
      <c r="V1193" s="612"/>
      <c r="W1193" s="504"/>
      <c r="X1193" s="504"/>
      <c r="Y1193" s="504"/>
      <c r="Z1193" s="504"/>
      <c r="AA1193" s="504"/>
      <c r="AB1193" s="504"/>
      <c r="AC1193" s="504"/>
    </row>
    <row r="1194" spans="1:29" x14ac:dyDescent="0.25">
      <c r="H1194" s="556"/>
      <c r="I1194" s="556"/>
      <c r="J1194" s="556"/>
      <c r="K1194" s="556"/>
      <c r="L1194" s="556"/>
      <c r="M1194" s="556"/>
      <c r="N1194" s="556"/>
      <c r="O1194" s="556"/>
      <c r="P1194" s="556"/>
      <c r="Q1194" s="556"/>
      <c r="R1194" s="556"/>
      <c r="S1194" s="556"/>
      <c r="T1194" s="556"/>
      <c r="U1194" s="556"/>
      <c r="V1194" s="612"/>
      <c r="W1194" s="504"/>
      <c r="X1194" s="504"/>
      <c r="Y1194" s="504"/>
      <c r="Z1194" s="504"/>
      <c r="AA1194" s="504"/>
      <c r="AB1194" s="504"/>
      <c r="AC1194" s="504"/>
    </row>
  </sheetData>
  <mergeCells count="54">
    <mergeCell ref="A898:V898"/>
    <mergeCell ref="A830:V830"/>
    <mergeCell ref="A835:V835"/>
    <mergeCell ref="A842:V842"/>
    <mergeCell ref="A847:V847"/>
    <mergeCell ref="A874:V874"/>
    <mergeCell ref="A893:V893"/>
    <mergeCell ref="A912:V912"/>
    <mergeCell ref="A948:V948"/>
    <mergeCell ref="A949:V949"/>
    <mergeCell ref="A1070:V1070"/>
    <mergeCell ref="A1108:V1108"/>
    <mergeCell ref="A817:V817"/>
    <mergeCell ref="A236:V236"/>
    <mergeCell ref="A246:V246"/>
    <mergeCell ref="A253:V253"/>
    <mergeCell ref="B281:V281"/>
    <mergeCell ref="A282:V282"/>
    <mergeCell ref="A514:V514"/>
    <mergeCell ref="A765:V765"/>
    <mergeCell ref="A766:V766"/>
    <mergeCell ref="B781:V781"/>
    <mergeCell ref="A796:V796"/>
    <mergeCell ref="A806:V806"/>
    <mergeCell ref="P4:R4"/>
    <mergeCell ref="S4:V4"/>
    <mergeCell ref="A231:V231"/>
    <mergeCell ref="A115:V115"/>
    <mergeCell ref="A122:V122"/>
    <mergeCell ref="A131:V131"/>
    <mergeCell ref="A160:V160"/>
    <mergeCell ref="A167:V167"/>
    <mergeCell ref="A191:V191"/>
    <mergeCell ref="A192:V192"/>
    <mergeCell ref="A197:V197"/>
    <mergeCell ref="A207:V207"/>
    <mergeCell ref="A217:V217"/>
    <mergeCell ref="A226:V226"/>
    <mergeCell ref="U1:V1"/>
    <mergeCell ref="U2:V2"/>
    <mergeCell ref="A110:V110"/>
    <mergeCell ref="A3:V3"/>
    <mergeCell ref="A4:A5"/>
    <mergeCell ref="B4:B5"/>
    <mergeCell ref="A6:V6"/>
    <mergeCell ref="C4:F4"/>
    <mergeCell ref="G4:I4"/>
    <mergeCell ref="A7:V7"/>
    <mergeCell ref="A43:V43"/>
    <mergeCell ref="A96:V96"/>
    <mergeCell ref="A97:V97"/>
    <mergeCell ref="A103:V103"/>
    <mergeCell ref="J4:L4"/>
    <mergeCell ref="M4:O4"/>
  </mergeCells>
  <pageMargins left="0" right="0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2019(1)</vt:lpstr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Tesla</cp:lastModifiedBy>
  <cp:lastPrinted>2021-05-06T13:03:54Z</cp:lastPrinted>
  <dcterms:created xsi:type="dcterms:W3CDTF">2016-05-05T14:41:55Z</dcterms:created>
  <dcterms:modified xsi:type="dcterms:W3CDTF">2021-06-23T06:39:45Z</dcterms:modified>
</cp:coreProperties>
</file>